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1\CÔNG KHAI NGÂN SÁCH\QUYET TOAN 2019\CO SO CONG KHAI\"/>
    </mc:Choice>
  </mc:AlternateContent>
  <bookViews>
    <workbookView xWindow="0" yWindow="0" windowWidth="20490" windowHeight="7755" firstSheet="3" activeTab="5"/>
  </bookViews>
  <sheets>
    <sheet name="QT-2019-N-B62-TT343-75" sheetId="2" r:id="rId1"/>
    <sheet name="QT-2019-N-B63-TT343-75" sheetId="3" r:id="rId2"/>
    <sheet name="QT-2019-N-B64-TT343-75" sheetId="4" r:id="rId3"/>
    <sheet name="QT-2019-N-B65-TT343-75" sheetId="5" r:id="rId4"/>
    <sheet name="QT-2019-N-B66-TT343-75" sheetId="6" r:id="rId5"/>
    <sheet name="QT-2019-N-B67-TT343-75" sheetId="7" r:id="rId6"/>
    <sheet name="QT-2019-N-B68-TT343-75"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Titles" localSheetId="0">'QT-2019-N-B62-TT343-75'!$9:$9</definedName>
    <definedName name="_xlnm.Print_Titles" localSheetId="1">'QT-2019-N-B63-TT343-75'!$9:$11</definedName>
    <definedName name="_xlnm.Print_Titles" localSheetId="2">'QT-2019-N-B64-TT343-75'!$9:$11</definedName>
    <definedName name="_xlnm.Print_Titles" localSheetId="3">'QT-2019-N-B65-TT343-75'!$9:$10</definedName>
    <definedName name="_xlnm.Print_Titles" localSheetId="4">'QT-2019-N-B66-TT343-75'!$8:$10</definedName>
    <definedName name="_xlnm.Print_Titles" localSheetId="6">'QT-2019-N-B68-TT343-75'!$9:$14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6" l="1"/>
  <c r="G11" i="6"/>
  <c r="H11" i="6"/>
  <c r="I11" i="6"/>
  <c r="J11" i="6"/>
  <c r="K11" i="6"/>
  <c r="L11" i="6"/>
  <c r="M11" i="6"/>
  <c r="N11" i="6"/>
  <c r="O11" i="6"/>
  <c r="P11" i="6"/>
  <c r="Q11" i="6"/>
  <c r="R11" i="6"/>
  <c r="S11" i="6"/>
  <c r="T11" i="6"/>
  <c r="U11" i="6"/>
  <c r="V11" i="6"/>
  <c r="W11" i="6"/>
  <c r="X11" i="6"/>
  <c r="E11" i="6"/>
  <c r="C11" i="6" s="1"/>
  <c r="D11" i="6"/>
  <c r="AC9" i="6"/>
  <c r="AB9" i="6"/>
  <c r="P9" i="6"/>
  <c r="AD9" i="6" s="1"/>
  <c r="AB11" i="6"/>
  <c r="AD11" i="6"/>
  <c r="AC11" i="6"/>
  <c r="E12" i="3"/>
  <c r="AA11" i="6" l="1"/>
  <c r="Y11" i="6"/>
  <c r="Z11" i="6"/>
  <c r="E13" i="3" l="1"/>
  <c r="C12" i="3"/>
  <c r="E101" i="3"/>
  <c r="F115" i="3"/>
  <c r="F113" i="3"/>
  <c r="F111" i="3"/>
  <c r="F110" i="3"/>
  <c r="F107" i="3"/>
  <c r="F106" i="3"/>
  <c r="F94" i="3"/>
  <c r="F93" i="3"/>
  <c r="F92" i="3"/>
  <c r="F91" i="3"/>
  <c r="F90" i="3"/>
  <c r="F89" i="3"/>
  <c r="F88" i="3"/>
  <c r="F87" i="3"/>
  <c r="F85" i="3"/>
  <c r="F84" i="3"/>
  <c r="F83" i="3"/>
  <c r="F82" i="3"/>
  <c r="F81" i="3"/>
  <c r="F80" i="3"/>
  <c r="F73" i="3"/>
  <c r="F71" i="3"/>
  <c r="F64" i="3"/>
  <c r="F61" i="3"/>
  <c r="F52" i="3"/>
  <c r="F50" i="3"/>
  <c r="F43" i="3"/>
  <c r="F40" i="3"/>
  <c r="F31" i="3"/>
  <c r="F29" i="3"/>
  <c r="F22" i="3"/>
  <c r="F19" i="3"/>
  <c r="D94" i="3"/>
  <c r="D93" i="3"/>
  <c r="D92" i="3"/>
  <c r="D91" i="3"/>
  <c r="D90" i="3"/>
  <c r="D89" i="3"/>
  <c r="D88" i="3"/>
  <c r="D87" i="3"/>
  <c r="D85" i="3"/>
  <c r="D83" i="3"/>
  <c r="D82" i="3"/>
  <c r="D81" i="3"/>
  <c r="D80" i="3"/>
  <c r="D73" i="3"/>
  <c r="D71" i="3"/>
  <c r="D64" i="3"/>
  <c r="D61" i="3"/>
  <c r="D52" i="3"/>
  <c r="D50" i="3"/>
  <c r="D43" i="3"/>
  <c r="D40" i="3"/>
  <c r="D31" i="3"/>
  <c r="D29" i="3"/>
  <c r="D22" i="3"/>
  <c r="D21" i="3" s="1"/>
  <c r="D19" i="3"/>
  <c r="D60" i="5" l="1"/>
  <c r="C60" i="5"/>
  <c r="D58" i="5"/>
  <c r="C58" i="5"/>
  <c r="D57" i="5"/>
  <c r="C57" i="5"/>
  <c r="D56" i="5"/>
  <c r="C56" i="5"/>
  <c r="D55" i="5"/>
  <c r="C55" i="5"/>
  <c r="D54" i="5"/>
  <c r="C54" i="5"/>
  <c r="D53" i="5"/>
  <c r="C53" i="5"/>
  <c r="D52" i="5"/>
  <c r="C52" i="5"/>
  <c r="D51" i="5"/>
  <c r="C51" i="5"/>
  <c r="D50" i="5"/>
  <c r="C50" i="5"/>
  <c r="D49" i="5"/>
  <c r="C49" i="5"/>
  <c r="D48" i="5"/>
  <c r="C48" i="5"/>
  <c r="D47" i="5"/>
  <c r="C47" i="5"/>
  <c r="C46" i="5"/>
  <c r="C45" i="5"/>
  <c r="D46" i="5"/>
  <c r="D45" i="5"/>
  <c r="D43" i="5"/>
  <c r="C43" i="5"/>
  <c r="D42" i="5"/>
  <c r="D34" i="5"/>
  <c r="D33" i="5"/>
  <c r="D32" i="5"/>
  <c r="D31" i="5"/>
  <c r="D30" i="5"/>
  <c r="D29" i="5"/>
  <c r="D28" i="5"/>
  <c r="D27" i="5"/>
  <c r="D26" i="5"/>
  <c r="D25" i="5"/>
  <c r="D24" i="5"/>
  <c r="D22" i="5"/>
  <c r="D20" i="5"/>
  <c r="C20" i="5"/>
  <c r="C18" i="5" s="1"/>
  <c r="D14" i="5"/>
  <c r="C14" i="5"/>
  <c r="D13" i="5"/>
  <c r="C13" i="5"/>
  <c r="E34" i="2" l="1"/>
  <c r="J24" i="7" l="1"/>
  <c r="J23" i="7"/>
  <c r="J22" i="7"/>
  <c r="J21" i="7"/>
  <c r="J20" i="7"/>
  <c r="J19" i="7"/>
  <c r="J18" i="7"/>
  <c r="J17" i="7"/>
  <c r="J16" i="7"/>
  <c r="J15" i="7"/>
  <c r="J14" i="7"/>
  <c r="I24" i="7"/>
  <c r="I23" i="7"/>
  <c r="I22" i="7"/>
  <c r="I21" i="7"/>
  <c r="I20" i="7"/>
  <c r="I19" i="7"/>
  <c r="I18" i="7"/>
  <c r="I17" i="7"/>
  <c r="I16" i="7"/>
  <c r="I15" i="7"/>
  <c r="I14" i="7"/>
  <c r="E24" i="7"/>
  <c r="E23" i="7"/>
  <c r="E22" i="7"/>
  <c r="E21" i="7"/>
  <c r="E20" i="7"/>
  <c r="E19" i="7"/>
  <c r="E18" i="7"/>
  <c r="E17" i="7"/>
  <c r="E16" i="7"/>
  <c r="E15" i="7"/>
  <c r="E14" i="7"/>
  <c r="D24" i="7"/>
  <c r="D23" i="7"/>
  <c r="D22" i="7"/>
  <c r="D21" i="7"/>
  <c r="D20" i="7"/>
  <c r="D19" i="7"/>
  <c r="D18" i="7"/>
  <c r="D17" i="7"/>
  <c r="D16" i="7"/>
  <c r="D15" i="7"/>
  <c r="D14" i="7"/>
  <c r="D23" i="2" l="1"/>
  <c r="C23" i="2"/>
  <c r="D32" i="2"/>
  <c r="D61" i="2"/>
  <c r="D57" i="2"/>
  <c r="D44" i="2"/>
  <c r="D37" i="2"/>
  <c r="D36" i="2"/>
  <c r="C57" i="2"/>
  <c r="C44" i="2"/>
  <c r="C41" i="2"/>
  <c r="C40" i="2"/>
  <c r="C39" i="2"/>
  <c r="C38" i="2"/>
  <c r="C37" i="2"/>
  <c r="C36" i="2"/>
  <c r="D20" i="2"/>
  <c r="D21" i="2"/>
  <c r="D14" i="2"/>
  <c r="D13" i="2"/>
  <c r="C14" i="2"/>
  <c r="C13" i="2"/>
  <c r="C15" i="2" l="1"/>
  <c r="D15" i="2" l="1"/>
  <c r="D11" i="2" l="1"/>
  <c r="D54" i="2" l="1"/>
  <c r="H17" i="4" l="1"/>
  <c r="G17" i="4"/>
  <c r="H14" i="4"/>
  <c r="G14" i="4"/>
  <c r="E12" i="4" l="1"/>
  <c r="G28" i="4"/>
  <c r="H27" i="4" l="1"/>
  <c r="G27" i="4"/>
  <c r="E27" i="4"/>
  <c r="D27" i="4"/>
  <c r="D28" i="4"/>
  <c r="E24" i="4"/>
  <c r="D24" i="4"/>
  <c r="E23" i="4"/>
  <c r="D23" i="4"/>
  <c r="D20" i="4"/>
  <c r="D19" i="4"/>
  <c r="C18" i="4"/>
  <c r="E18" i="4"/>
  <c r="D18" i="4"/>
  <c r="E17" i="4"/>
  <c r="D17" i="4"/>
  <c r="E14" i="4"/>
  <c r="D14" i="4"/>
  <c r="H40" i="4" l="1"/>
  <c r="G40" i="4"/>
  <c r="H26" i="4"/>
  <c r="G26" i="4"/>
  <c r="H25" i="4"/>
  <c r="G24" i="4"/>
  <c r="G23" i="4"/>
  <c r="G20" i="4"/>
  <c r="H19" i="4"/>
  <c r="G19" i="4"/>
  <c r="F18" i="4"/>
  <c r="H18" i="4"/>
  <c r="G18" i="4"/>
  <c r="H16" i="4"/>
  <c r="G16" i="4"/>
  <c r="F15" i="4"/>
  <c r="H15" i="4"/>
  <c r="G15" i="4"/>
  <c r="F19" i="4" l="1"/>
  <c r="F16" i="4"/>
  <c r="D35" i="2" l="1"/>
  <c r="D34" i="2" s="1"/>
  <c r="D47" i="2"/>
  <c r="D39" i="2"/>
  <c r="D38" i="2"/>
  <c r="E14" i="3" l="1"/>
  <c r="E15" i="3"/>
  <c r="E113" i="3"/>
  <c r="E115" i="3"/>
  <c r="E110" i="3"/>
  <c r="E111" i="3"/>
  <c r="E107" i="3"/>
  <c r="E106" i="3"/>
  <c r="E105" i="3" l="1"/>
  <c r="E104" i="3"/>
  <c r="E103" i="3"/>
  <c r="E102" i="3"/>
  <c r="E100" i="3"/>
  <c r="E99" i="3"/>
  <c r="E98" i="3"/>
  <c r="E94" i="3"/>
  <c r="E93" i="3"/>
  <c r="E92" i="3"/>
  <c r="E91" i="3"/>
  <c r="E90" i="3"/>
  <c r="E89" i="3"/>
  <c r="E88" i="3"/>
  <c r="E87" i="3"/>
  <c r="E85" i="3"/>
  <c r="E84" i="3"/>
  <c r="E83" i="3"/>
  <c r="E82" i="3"/>
  <c r="E81" i="3"/>
  <c r="E80" i="3"/>
  <c r="E73" i="3"/>
  <c r="E71" i="3"/>
  <c r="E64" i="3"/>
  <c r="E61" i="3"/>
  <c r="E52" i="3"/>
  <c r="E50" i="3"/>
  <c r="E43" i="3"/>
  <c r="E40" i="3"/>
  <c r="E31" i="3"/>
  <c r="E29" i="3"/>
  <c r="E22" i="3"/>
  <c r="E19" i="3"/>
  <c r="C101" i="3"/>
  <c r="C100" i="3"/>
  <c r="C99" i="3"/>
  <c r="C98" i="3"/>
  <c r="C94" i="3"/>
  <c r="C93" i="3"/>
  <c r="C92" i="3"/>
  <c r="C91" i="3"/>
  <c r="E97" i="3" l="1"/>
  <c r="C90" i="3"/>
  <c r="C89" i="3"/>
  <c r="C88" i="3"/>
  <c r="C87" i="3"/>
  <c r="C85" i="3"/>
  <c r="C84" i="3"/>
  <c r="C83" i="3"/>
  <c r="C82" i="3"/>
  <c r="C81" i="3"/>
  <c r="C80" i="3"/>
  <c r="C73" i="3"/>
  <c r="C71" i="3"/>
  <c r="C64" i="3"/>
  <c r="C63" i="3" s="1"/>
  <c r="C61" i="3"/>
  <c r="C52" i="3"/>
  <c r="C50" i="3"/>
  <c r="C43" i="3"/>
  <c r="C40" i="3"/>
  <c r="C19" i="3"/>
  <c r="C31" i="3"/>
  <c r="C29" i="3"/>
  <c r="C22" i="3"/>
  <c r="G22" i="4" l="1"/>
  <c r="G13" i="4" s="1"/>
  <c r="E19" i="4"/>
  <c r="C19" i="4" s="1"/>
  <c r="D22" i="4"/>
  <c r="D13" i="4"/>
  <c r="D12" i="4" s="1"/>
  <c r="B13" i="3"/>
  <c r="D97" i="3"/>
  <c r="F97" i="3"/>
  <c r="D84" i="3"/>
  <c r="D18" i="3" l="1"/>
  <c r="C107" i="3"/>
  <c r="C106" i="3"/>
  <c r="G95" i="3"/>
  <c r="H95" i="3"/>
  <c r="C60" i="3"/>
  <c r="C42" i="3"/>
  <c r="C39" i="3"/>
  <c r="C21" i="3"/>
  <c r="C18" i="3"/>
  <c r="D112" i="3"/>
  <c r="E112" i="3"/>
  <c r="F112" i="3"/>
  <c r="C112" i="3"/>
  <c r="D63" i="3"/>
  <c r="E63" i="3"/>
  <c r="F63" i="3"/>
  <c r="D60" i="3"/>
  <c r="E60" i="3"/>
  <c r="F60" i="3"/>
  <c r="D42" i="3"/>
  <c r="E42" i="3"/>
  <c r="F42" i="3"/>
  <c r="D39" i="3"/>
  <c r="E39" i="3"/>
  <c r="F39" i="3"/>
  <c r="E21" i="3"/>
  <c r="F21" i="3"/>
  <c r="E18" i="3"/>
  <c r="F18" i="3"/>
  <c r="E45" i="2"/>
  <c r="E46" i="2"/>
  <c r="D58" i="2"/>
  <c r="C58" i="2"/>
  <c r="D55" i="2"/>
  <c r="C55" i="2"/>
  <c r="E16" i="2"/>
  <c r="E17" i="2"/>
  <c r="E18" i="2"/>
  <c r="E38" i="2"/>
  <c r="E36" i="2"/>
  <c r="E37" i="2"/>
  <c r="E39" i="2" l="1"/>
  <c r="E55" i="2"/>
  <c r="F59" i="3"/>
  <c r="F38" i="3"/>
  <c r="F17" i="3"/>
  <c r="C97" i="3"/>
  <c r="E59" i="3"/>
  <c r="E38" i="3"/>
  <c r="E17" i="3"/>
  <c r="D59" i="3"/>
  <c r="D17" i="3"/>
  <c r="D38" i="3"/>
  <c r="C59" i="3"/>
  <c r="C38" i="3"/>
  <c r="C17" i="3"/>
  <c r="C35" i="2"/>
  <c r="E16" i="3" l="1"/>
  <c r="F16" i="3"/>
  <c r="F15" i="3" s="1"/>
  <c r="D16" i="3"/>
  <c r="D15" i="3" s="1"/>
  <c r="D12" i="3" s="1"/>
  <c r="C16" i="3"/>
  <c r="C15" i="3" s="1"/>
  <c r="C34" i="2"/>
  <c r="E35" i="2"/>
  <c r="F14" i="3" l="1"/>
  <c r="F12" i="3"/>
  <c r="C14" i="3"/>
  <c r="C13" i="3" s="1"/>
  <c r="G13" i="3" s="1"/>
  <c r="D14" i="3"/>
  <c r="D13" i="3" s="1"/>
  <c r="F13" i="3" l="1"/>
  <c r="J13" i="3" s="1"/>
  <c r="H13" i="3"/>
  <c r="H14" i="3"/>
  <c r="G14" i="3"/>
  <c r="D12" i="2"/>
  <c r="C12" i="2"/>
  <c r="C14" i="4" l="1"/>
  <c r="F14" i="4"/>
  <c r="L24" i="7" l="1"/>
  <c r="H24" i="7"/>
  <c r="C24" i="7"/>
  <c r="L23" i="7"/>
  <c r="H23" i="7"/>
  <c r="C23" i="7"/>
  <c r="L22" i="7"/>
  <c r="H22" i="7"/>
  <c r="C22" i="7"/>
  <c r="L21" i="7"/>
  <c r="H21" i="7"/>
  <c r="C21" i="7"/>
  <c r="L20" i="7"/>
  <c r="H20" i="7"/>
  <c r="C20" i="7"/>
  <c r="L19" i="7"/>
  <c r="H19" i="7"/>
  <c r="C19" i="7"/>
  <c r="L18" i="7"/>
  <c r="H18" i="7"/>
  <c r="C18" i="7"/>
  <c r="L17" i="7"/>
  <c r="H17" i="7"/>
  <c r="G17" i="7" s="1"/>
  <c r="C17" i="7"/>
  <c r="L16" i="7"/>
  <c r="H16" i="7"/>
  <c r="C16" i="7"/>
  <c r="L15" i="7"/>
  <c r="H15" i="7"/>
  <c r="C15" i="7"/>
  <c r="L14" i="7"/>
  <c r="H14" i="7"/>
  <c r="C14" i="7"/>
  <c r="M13" i="7"/>
  <c r="L13" i="7" s="1"/>
  <c r="J13" i="7"/>
  <c r="I13" i="7"/>
  <c r="F13" i="7"/>
  <c r="E13" i="7"/>
  <c r="D13" i="7"/>
  <c r="G21" i="7" l="1"/>
  <c r="O21" i="7" s="1"/>
  <c r="G15" i="7"/>
  <c r="O15" i="7" s="1"/>
  <c r="G19" i="7"/>
  <c r="O19" i="7" s="1"/>
  <c r="G23" i="7"/>
  <c r="O23" i="7" s="1"/>
  <c r="G22" i="7"/>
  <c r="O22" i="7" s="1"/>
  <c r="C13" i="7"/>
  <c r="G14" i="7"/>
  <c r="O14" i="7" s="1"/>
  <c r="G18" i="7"/>
  <c r="O18" i="7" s="1"/>
  <c r="G16" i="7"/>
  <c r="O16" i="7" s="1"/>
  <c r="G20" i="7"/>
  <c r="O20" i="7" s="1"/>
  <c r="G24" i="7"/>
  <c r="O24" i="7" s="1"/>
  <c r="O17" i="7"/>
  <c r="H13" i="7"/>
  <c r="G13" i="7" s="1"/>
  <c r="O13" i="7" l="1"/>
  <c r="E56" i="5" l="1"/>
  <c r="E55" i="5"/>
  <c r="E53" i="5"/>
  <c r="E52" i="5"/>
  <c r="E51" i="5"/>
  <c r="E50" i="5"/>
  <c r="E48" i="5"/>
  <c r="E47" i="5"/>
  <c r="E46" i="5"/>
  <c r="E45" i="5"/>
  <c r="D18" i="5"/>
  <c r="E20" i="5"/>
  <c r="C12" i="5"/>
  <c r="C11" i="5" s="1"/>
  <c r="D12" i="5" l="1"/>
  <c r="D11" i="5" s="1"/>
  <c r="E43" i="5"/>
  <c r="E18" i="5" l="1"/>
  <c r="E11" i="5"/>
  <c r="F40" i="4" l="1"/>
  <c r="F39" i="4"/>
  <c r="C39" i="4"/>
  <c r="F38" i="4"/>
  <c r="C38" i="4"/>
  <c r="F37" i="4"/>
  <c r="C37" i="4"/>
  <c r="F36" i="4"/>
  <c r="C36" i="4"/>
  <c r="F35" i="4"/>
  <c r="C35" i="4"/>
  <c r="F34" i="4"/>
  <c r="C34" i="4"/>
  <c r="F33" i="4"/>
  <c r="C33" i="4"/>
  <c r="F32" i="4"/>
  <c r="C32" i="4"/>
  <c r="F31" i="4"/>
  <c r="C31" i="4"/>
  <c r="F30" i="4"/>
  <c r="C30" i="4"/>
  <c r="F29" i="4"/>
  <c r="C29" i="4"/>
  <c r="H28" i="4"/>
  <c r="E28" i="4"/>
  <c r="H13" i="4"/>
  <c r="F13" i="4" s="1"/>
  <c r="F25" i="4"/>
  <c r="C24" i="4"/>
  <c r="C23" i="4"/>
  <c r="F22" i="4"/>
  <c r="C22" i="4"/>
  <c r="F21" i="4"/>
  <c r="F20" i="4"/>
  <c r="C20" i="4"/>
  <c r="J19" i="4"/>
  <c r="I19" i="4"/>
  <c r="J18" i="4"/>
  <c r="K18" i="4"/>
  <c r="I18" i="4"/>
  <c r="J17" i="4"/>
  <c r="K17" i="4"/>
  <c r="J14" i="4"/>
  <c r="E13" i="4"/>
  <c r="C12" i="4" s="1"/>
  <c r="C13" i="4" l="1"/>
  <c r="I22" i="4"/>
  <c r="I20" i="4"/>
  <c r="K13" i="4"/>
  <c r="H12" i="4"/>
  <c r="K12" i="4" s="1"/>
  <c r="C27" i="4"/>
  <c r="I14" i="4"/>
  <c r="F17" i="4"/>
  <c r="F28" i="4"/>
  <c r="K14" i="4"/>
  <c r="C17" i="4"/>
  <c r="J20" i="4"/>
  <c r="F26" i="4"/>
  <c r="C28" i="4"/>
  <c r="I17" i="4" l="1"/>
  <c r="F27" i="4"/>
  <c r="J13" i="4"/>
  <c r="I13" i="4"/>
  <c r="G12" i="4"/>
  <c r="F12" i="4" l="1"/>
  <c r="J12" i="4"/>
  <c r="I12" i="4" l="1"/>
  <c r="H94" i="3"/>
  <c r="G94" i="3"/>
  <c r="H91" i="3"/>
  <c r="G91" i="3"/>
  <c r="H90" i="3"/>
  <c r="G90" i="3"/>
  <c r="G88" i="3"/>
  <c r="H87" i="3"/>
  <c r="G83" i="3"/>
  <c r="G80" i="3"/>
  <c r="H78" i="3"/>
  <c r="G78" i="3"/>
  <c r="H77" i="3"/>
  <c r="G77" i="3"/>
  <c r="H76" i="3"/>
  <c r="G76" i="3"/>
  <c r="H75" i="3"/>
  <c r="G75" i="3"/>
  <c r="G74" i="3"/>
  <c r="G73" i="3"/>
  <c r="H72" i="3"/>
  <c r="G72" i="3"/>
  <c r="G71" i="3"/>
  <c r="H71" i="3"/>
  <c r="H70" i="3"/>
  <c r="G70" i="3"/>
  <c r="H69" i="3"/>
  <c r="G69" i="3"/>
  <c r="H68" i="3"/>
  <c r="G68" i="3"/>
  <c r="H67" i="3"/>
  <c r="G67" i="3"/>
  <c r="H66" i="3"/>
  <c r="G66" i="3"/>
  <c r="H64" i="3"/>
  <c r="G61" i="3"/>
  <c r="H61" i="3"/>
  <c r="H57" i="3"/>
  <c r="G57" i="3"/>
  <c r="H56" i="3"/>
  <c r="G56" i="3"/>
  <c r="H55" i="3"/>
  <c r="G55" i="3"/>
  <c r="H54" i="3"/>
  <c r="G54" i="3"/>
  <c r="H53" i="3"/>
  <c r="G52" i="3"/>
  <c r="H52" i="3"/>
  <c r="G50" i="3"/>
  <c r="H50" i="3"/>
  <c r="H49" i="3"/>
  <c r="G49" i="3"/>
  <c r="H48" i="3"/>
  <c r="G48" i="3"/>
  <c r="H47" i="3"/>
  <c r="G47" i="3"/>
  <c r="H46" i="3"/>
  <c r="G46" i="3"/>
  <c r="H45" i="3"/>
  <c r="G45" i="3"/>
  <c r="H37" i="3"/>
  <c r="G37" i="3"/>
  <c r="H36" i="3"/>
  <c r="G36" i="3"/>
  <c r="H35" i="3"/>
  <c r="G35" i="3"/>
  <c r="H34" i="3"/>
  <c r="G34" i="3"/>
  <c r="H33" i="3"/>
  <c r="G33" i="3"/>
  <c r="H31" i="3"/>
  <c r="H30" i="3"/>
  <c r="H28" i="3"/>
  <c r="G28" i="3"/>
  <c r="H27" i="3"/>
  <c r="G27" i="3"/>
  <c r="H26" i="3"/>
  <c r="G26" i="3"/>
  <c r="H25" i="3"/>
  <c r="G25" i="3"/>
  <c r="H24" i="3"/>
  <c r="G24" i="3"/>
  <c r="G19" i="3"/>
  <c r="G97" i="3" l="1"/>
  <c r="H82" i="3"/>
  <c r="G32" i="3"/>
  <c r="H22" i="3"/>
  <c r="G58" i="3"/>
  <c r="G64" i="3"/>
  <c r="H74" i="3"/>
  <c r="H81" i="3"/>
  <c r="H83" i="3"/>
  <c r="H88" i="3"/>
  <c r="H92" i="3"/>
  <c r="G102" i="3"/>
  <c r="H80" i="3"/>
  <c r="G22" i="3"/>
  <c r="G29" i="3"/>
  <c r="G30" i="3"/>
  <c r="H79" i="3"/>
  <c r="G82" i="3"/>
  <c r="H85" i="3"/>
  <c r="G92" i="3"/>
  <c r="G98" i="3"/>
  <c r="H18" i="3"/>
  <c r="H32" i="3"/>
  <c r="G39" i="3"/>
  <c r="G42" i="3"/>
  <c r="H19" i="3"/>
  <c r="G81" i="3"/>
  <c r="H29" i="3"/>
  <c r="G43" i="3"/>
  <c r="G53" i="3"/>
  <c r="H73" i="3"/>
  <c r="H63" i="3"/>
  <c r="G31" i="3"/>
  <c r="G79" i="3"/>
  <c r="G85" i="3"/>
  <c r="G87" i="3"/>
  <c r="G40" i="3"/>
  <c r="G21" i="3"/>
  <c r="G63" i="3"/>
  <c r="G38" i="3" l="1"/>
  <c r="H21" i="3"/>
  <c r="H59" i="3"/>
  <c r="G18" i="3"/>
  <c r="H40" i="3"/>
  <c r="G60" i="3"/>
  <c r="G59" i="3"/>
  <c r="H39" i="3"/>
  <c r="H42" i="3"/>
  <c r="H43" i="3"/>
  <c r="H60" i="3"/>
  <c r="H38" i="3" l="1"/>
  <c r="H17" i="3"/>
  <c r="G17" i="3"/>
  <c r="H16" i="3" l="1"/>
  <c r="G16" i="3"/>
  <c r="H15" i="3" l="1"/>
  <c r="H12" i="3"/>
  <c r="G15" i="3"/>
  <c r="G12" i="3"/>
  <c r="E14" i="2" l="1"/>
  <c r="E13" i="2"/>
  <c r="E12" i="2" l="1"/>
  <c r="E15" i="2" l="1"/>
  <c r="C11" i="2"/>
  <c r="E44" i="2" l="1"/>
  <c r="E11" i="2"/>
</calcChain>
</file>

<file path=xl/comments1.xml><?xml version="1.0" encoding="utf-8"?>
<comments xmlns="http://schemas.openxmlformats.org/spreadsheetml/2006/main">
  <authors>
    <author>trantheson</author>
  </authors>
  <commentList>
    <comment ref="B38" authorId="0" shapeId="0">
      <text>
        <r>
          <rPr>
            <b/>
            <sz val="9"/>
            <color indexed="81"/>
            <rFont val="Tahoma"/>
            <family val="2"/>
          </rPr>
          <t>trantheson:</t>
        </r>
        <r>
          <rPr>
            <sz val="9"/>
            <color indexed="81"/>
            <rFont val="Tahoma"/>
            <family val="2"/>
          </rPr>
          <t xml:space="preserve">
Chi các dự án NTM
</t>
        </r>
      </text>
    </comment>
    <comment ref="B39" authorId="0" shapeId="0">
      <text>
        <r>
          <rPr>
            <b/>
            <sz val="9"/>
            <color indexed="81"/>
            <rFont val="Tahoma"/>
            <family val="2"/>
          </rPr>
          <t>trantheson:</t>
        </r>
        <r>
          <rPr>
            <sz val="9"/>
            <color indexed="81"/>
            <rFont val="Tahoma"/>
            <family val="2"/>
          </rPr>
          <t xml:space="preserve">
Chi các dự án NTM
</t>
        </r>
      </text>
    </comment>
  </commentList>
</comments>
</file>

<file path=xl/comments2.xml><?xml version="1.0" encoding="utf-8"?>
<comments xmlns="http://schemas.openxmlformats.org/spreadsheetml/2006/main">
  <authors>
    <author>NguyenThiThanhPhuong</author>
  </authors>
  <commentList>
    <comment ref="A16" authorId="0" shapeId="0">
      <text>
        <r>
          <rPr>
            <b/>
            <sz val="9"/>
            <color indexed="81"/>
            <rFont val="Tahoma"/>
            <family val="2"/>
          </rPr>
          <t>NguyenThiThanhPhuong:</t>
        </r>
        <r>
          <rPr>
            <sz val="9"/>
            <color indexed="81"/>
            <rFont val="Tahoma"/>
            <family val="2"/>
          </rPr>
          <t xml:space="preserve">
</t>
        </r>
      </text>
    </comment>
  </commentList>
</comments>
</file>

<file path=xl/sharedStrings.xml><?xml version="1.0" encoding="utf-8"?>
<sst xmlns="http://schemas.openxmlformats.org/spreadsheetml/2006/main" count="786" uniqueCount="482">
  <si>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</si>
  <si>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</si>
  <si>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</si>
  <si>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</si>
  <si>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</si>
  <si>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</si>
  <si>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</si>
  <si>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</si>
  <si>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</si>
  <si>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</si>
  <si>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</si>
  <si>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</si>
  <si>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</si>
  <si>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</si>
  <si>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</si>
  <si>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</si>
  <si>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</si>
  <si>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kết dư</t>
  </si>
  <si>
    <t>Thu chuyển nguồn từ năm trước chuyển sang</t>
  </si>
  <si>
    <t>TỔNG CHI NSĐP</t>
  </si>
  <si>
    <t> I</t>
  </si>
  <si>
    <t>Chi đầu tư phát triển</t>
  </si>
  <si>
    <t>Chi thường xuyên</t>
  </si>
  <si>
    <t>Chi bổ sung quỹ dự trữ tài chính</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</si>
  <si>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</si>
  <si>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</si>
  <si>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</si>
  <si>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</si>
  <si>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</si>
  <si>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</si>
  <si>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</si>
  <si>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</si>
  <si>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C</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</si>
  <si>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</si>
  <si>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</si>
  <si>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</si>
  <si>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</si>
  <si>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</si>
  <si>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</si>
  <si>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</si>
  <si>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trả nợ gốc</t>
  </si>
  <si>
    <t>E</t>
  </si>
  <si>
    <t>TỔNG MỨC DƯ NỢ VAY CUỐI NĂM CỦA NSĐP</t>
  </si>
  <si>
    <t>Biểu số 62/CK-NSNN</t>
  </si>
  <si>
    <t>ỦY BAN NHÂN DÂN</t>
  </si>
  <si>
    <t>TỈNH ĐỒNG NAI</t>
  </si>
  <si>
    <t>Bổ sung khác</t>
  </si>
  <si>
    <t>Thu bổ sung từ nguồn ngân sách địa phương</t>
  </si>
  <si>
    <t>Các khoản thu quản lý qua ngân sách</t>
  </si>
  <si>
    <t>Ghi thu học phí</t>
  </si>
  <si>
    <t>Các khoản huy động đóng góp XDCS hạ tầng</t>
  </si>
  <si>
    <t>Thu xổ số kiến thiết</t>
  </si>
  <si>
    <t>IV</t>
  </si>
  <si>
    <t>Các khoản chi quản lý qua ngân sách</t>
  </si>
  <si>
    <t>Chi trả tạm ứng kho bạc nhà nước</t>
  </si>
  <si>
    <t>Thu kết dư ngân sách năm trước</t>
  </si>
  <si>
    <t>Thu huy động đầu tư theo Khoản 3 Điều 8</t>
  </si>
  <si>
    <t>Thu viện trợ (không kể viện trợ về cho vay lại)</t>
  </si>
  <si>
    <t>Thu ngân sách cấp dưới nộp lên</t>
  </si>
  <si>
    <t>Ghi thu phí bảo trì đường bộ</t>
  </si>
  <si>
    <t>Các khoản huy động đóng góp khác</t>
  </si>
  <si>
    <t>Thu chuyển nguồn</t>
  </si>
  <si>
    <t>Chi nộp ngân sách cấp trên</t>
  </si>
  <si>
    <t>Chi bổ sung ngân sách cấp dưới</t>
  </si>
  <si>
    <t>Chi chuyển nguồn</t>
  </si>
  <si>
    <t>1</t>
  </si>
  <si>
    <t>2</t>
  </si>
  <si>
    <t>Chi NSĐP</t>
  </si>
  <si>
    <t>Biểu số 63/CK-NSNN</t>
  </si>
  <si>
    <t>DỰ TOÁN</t>
  </si>
  <si>
    <t>SO SÁNH</t>
  </si>
  <si>
    <t>Tổng thu NSNN</t>
  </si>
  <si>
    <t>Thu NSĐP</t>
  </si>
  <si>
    <t>4</t>
  </si>
  <si>
    <t>5=3/1</t>
  </si>
  <si>
    <t>6=4/2</t>
  </si>
  <si>
    <t>TỔNG CỘNG (A+B+C+D)</t>
  </si>
  <si>
    <t>I</t>
  </si>
  <si>
    <t>Thu nội địa</t>
  </si>
  <si>
    <t xml:space="preserve">Thu từ khu vực DNNN </t>
  </si>
  <si>
    <t>Thuế giá trị gia tăng</t>
  </si>
  <si>
    <t>+</t>
  </si>
  <si>
    <t>Thuế giá trị gia tăng hàng sản xuất - kinh doanh trong nước</t>
  </si>
  <si>
    <t>Thuế giá trị gia tăng hàng nhập khẩu</t>
  </si>
  <si>
    <t>Thuế tiêu thụ đặc biệt</t>
  </si>
  <si>
    <t>Thuế tiêu thụ đặc biệt hàng sản xuất trong nước</t>
  </si>
  <si>
    <t>Thuế tiêu thụ đặc biệt hàng nhập khẩu</t>
  </si>
  <si>
    <t>Thuế xuất khẩu, thuế nhập khẩu, thuế bảo vệ môi trường, thuế tiêu thụ đặc biệt từ lĩnh vực xuất khẩu</t>
  </si>
  <si>
    <t>Thuế nhập khẩu</t>
  </si>
  <si>
    <t>Thuế bổ sung đối với hàng hóa nhập khẩu vào Việt Nam</t>
  </si>
  <si>
    <t>Thuế bảo vệ môi trường do cơ quan Hải quan thực hiện</t>
  </si>
  <si>
    <t>Thu khác hải quan</t>
  </si>
  <si>
    <t>Thuế thu nhập doanh nghiệp</t>
  </si>
  <si>
    <t>Thu từ thu nhập sau thuế</t>
  </si>
  <si>
    <t>Thuế tài nguyên</t>
  </si>
  <si>
    <t>Thuế môn bài</t>
  </si>
  <si>
    <t>Thuế thu nhập cá nhân</t>
  </si>
  <si>
    <t>Thuế nhà đất - thuế sử dụng đất phi nông nghiệp</t>
  </si>
  <si>
    <t>Thuế sử dụng đất nông nghiệp</t>
  </si>
  <si>
    <t>Thuế chuyển quyền sử dụng đất</t>
  </si>
  <si>
    <t>Thu khác về thuế</t>
  </si>
  <si>
    <t>Thu từ  khu vực doanh nghiệp có vốn ĐTNN</t>
  </si>
  <si>
    <t>Thu tiền mặt đất, mặt nước, mặt biển</t>
  </si>
  <si>
    <t xml:space="preserve">Thu từ khu vực kinh tế ngoài quốc doanh </t>
  </si>
  <si>
    <t>Thuế BVMT do cơ quan thuế thực hiện</t>
  </si>
  <si>
    <t>Lệ phí trước bạ</t>
  </si>
  <si>
    <t>Thu phí, lệ phí</t>
  </si>
  <si>
    <t>Thuế sử dụng đất phi nông nghiệp</t>
  </si>
  <si>
    <t>Tiền cho thuê đất, thuê mặt nước (không kể thu từ khu vực đầu tư nước ngoài)</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</si>
  <si>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</si>
  <si>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</si>
  <si>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</si>
  <si>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</si>
  <si>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</si>
  <si>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</si>
  <si>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</si>
  <si>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tại xã</t>
  </si>
  <si>
    <t>Thu từ dầu thô</t>
  </si>
  <si>
    <t>Thu từ hoạt động xuất nhập khẩu</t>
  </si>
  <si>
    <t>Thuế bảo vệ môi trường thu từ hàng hóa nhập khẩu</t>
  </si>
  <si>
    <t xml:space="preserve">Thuế giá trị gia tăng thu từ hàng hóa nhập khẩu </t>
  </si>
  <si>
    <t>Thu viện trợ</t>
  </si>
  <si>
    <t>THU TỪ QUỸ DỰ TRỮ TÀI CHÍNH</t>
  </si>
  <si>
    <t>THU KẾT DƯ NĂM TRƯỚC</t>
  </si>
  <si>
    <t>THU CHUYỂN NGUỒN TỪ NĂM TRƯỚC CHUYỂN SANG</t>
  </si>
  <si>
    <t>Thu bổ sung từ các cấp ngân sách</t>
  </si>
  <si>
    <t>Thu bổ sung từ ngân sách Trung ương</t>
  </si>
  <si>
    <t>Thu bổ sung từ ngân sách địa phương</t>
  </si>
  <si>
    <t>Thu từ ngân sách cấp dưới nộp lên</t>
  </si>
  <si>
    <t>Biểu số 64/CK-NSNN</t>
  </si>
  <si>
    <t>BAO GỒM</t>
  </si>
  <si>
    <t>NGÂN SÁCH CẤP TỈNH</t>
  </si>
  <si>
    <t>NGÂN SÁCH HUYỆN</t>
  </si>
  <si>
    <t>NGÂN SÁCH  HUYỆN</t>
  </si>
  <si>
    <t>NSĐP</t>
  </si>
  <si>
    <t>NS CẤP TỈNH</t>
  </si>
  <si>
    <t>NS HUYỆN</t>
  </si>
  <si>
    <t>1=2+3</t>
  </si>
  <si>
    <t>3</t>
  </si>
  <si>
    <t>4=5+6</t>
  </si>
  <si>
    <t>5</t>
  </si>
  <si>
    <t>6</t>
  </si>
  <si>
    <t>7=4/1</t>
  </si>
  <si>
    <t>8=5/2</t>
  </si>
  <si>
    <t>9=6/3</t>
  </si>
  <si>
    <t>Tổng số chi ngân sách</t>
  </si>
  <si>
    <t>CHI CÂN ĐỐI NSĐP</t>
  </si>
  <si>
    <t>Chi đầu tư phát triển</t>
  </si>
  <si>
    <t>Trong đó: - Chi giáo dục đào tạo và dạy nghề</t>
  </si>
  <si>
    <t xml:space="preserve">                   - Chi khoa học và công nghệ</t>
  </si>
  <si>
    <t>Chi thường xuyên</t>
  </si>
  <si>
    <t>Chi trả nợ gốc và lãi các khỏan tiền huy động cho đầu tư theo khỏan 3 Điều 8 Luật NSNN</t>
  </si>
  <si>
    <t>Chi trả phí và vốn tạm ứng KBNN</t>
  </si>
  <si>
    <t>V</t>
  </si>
  <si>
    <t>Chi bổ sung quỹ dự trữ Tài chính</t>
  </si>
  <si>
    <t>VI</t>
  </si>
  <si>
    <t>Dự phòng</t>
  </si>
  <si>
    <t>VII</t>
  </si>
  <si>
    <t>Chi tạo nguồn cải cách tiền lương</t>
  </si>
  <si>
    <t>VIII</t>
  </si>
  <si>
    <t>IX</t>
  </si>
  <si>
    <t>Chi bổ sung cho ngân sách cấp dưới</t>
  </si>
  <si>
    <t>CHI CÁC CHƯƠNG TRÌNH MỤC TIÊU</t>
  </si>
  <si>
    <t>Chi chương trình mục tiêu quốc gia</t>
  </si>
  <si>
    <t>Chương trình MTQG y tế</t>
  </si>
  <si>
    <t>Chương trình MTQG việc làm và dạy nghề</t>
  </si>
  <si>
    <t>Chương trình DS và KH hóa gia đình</t>
  </si>
  <si>
    <t>Chương trình phòng chống một số bệnh xã hội, bệnh dịch nguy hiểm và HIV/AIDS</t>
  </si>
  <si>
    <t>Chương trình văn hóa</t>
  </si>
  <si>
    <t>Chương trình QG-PC ma túy</t>
  </si>
  <si>
    <t>Chương trình QG-PC tội phạm</t>
  </si>
  <si>
    <t>Chương trình vệ sinh an toàn thực phẩm</t>
  </si>
  <si>
    <t>Chương trình MTQG xây dựng nông thôn mới</t>
  </si>
  <si>
    <t>Chương trình 135</t>
  </si>
  <si>
    <t>Chương trình 134</t>
  </si>
  <si>
    <t>CHI CHUYỂN NGUỒN SANG NĂM SAU</t>
  </si>
  <si>
    <t>Biểu số 65/CK-NSNN</t>
  </si>
  <si>
    <t xml:space="preserve">CHI BỔ SUNG CHO NGÂN SÁCH HUYỆN </t>
  </si>
  <si>
    <t>Bổ sung cân đối</t>
  </si>
  <si>
    <t>Bổ sung có mục tiêu</t>
  </si>
  <si>
    <t>Tr.đó: + Bằng nguồn vốn trong nước</t>
  </si>
  <si>
    <t xml:space="preserve">           + Bằng nguồn vốn vay nợ nước ngoài</t>
  </si>
  <si>
    <t>Bổ sung khác</t>
  </si>
  <si>
    <t>CHI NGÂN SÁCH CẤP TỈNH THEO LĨNH VỰC</t>
  </si>
  <si>
    <t>Trong đó:</t>
  </si>
  <si>
    <t>Trong đó</t>
  </si>
  <si>
    <t>Chi đầu tư cho các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</si>
  <si>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</si>
  <si>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</si>
  <si>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</si>
  <si>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</si>
  <si>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</si>
  <si>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</si>
  <si>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</si>
  <si>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</si>
  <si>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</si>
  <si>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</si>
  <si>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và hỗ trợ vốn cho doanh nghiệp cung cấp sản phẩm, dịch vụ công ích do Nhà nước đặt hàng, các tổ chức kinh tế, các tổ chức tài chính của địa phương theo quy định của pháp luật</t>
  </si>
  <si>
    <t>Chi từ nguồn thu tiền sử dụng đất</t>
  </si>
  <si>
    <t>Chi từ nguồn hỗ trợ có mục tiêu từ NSTW</t>
  </si>
  <si>
    <t>Chi đầu tư XDCB từ nguồn vốn vay ngân hàng Công Thương Việt Nam</t>
  </si>
  <si>
    <t>Chi đầu tư XDCB từ nguồn vốn vay ngân hàng TMCP Đầu tư Phát triển Việt Nam</t>
  </si>
  <si>
    <t>Chi đầu tư phát triển từ nguồn kết dư năm 2015</t>
  </si>
  <si>
    <t>Chi ĐTXDCB từ nguồn xổ số kiến thiết</t>
  </si>
  <si>
    <t>Chi đầu tư phát triển khác</t>
  </si>
  <si>
    <t>Chi văn hóa, thể thao, du lịch</t>
  </si>
  <si>
    <t xml:space="preserve">Chi trả nợ gốc, lãi huy động đầu tư  Khoản 3 Điều 8 Luật NSNN </t>
  </si>
  <si>
    <t>Chi phí trả tạm ứng KBNN</t>
  </si>
  <si>
    <t>CHI CHUYỂN NGUỒN</t>
  </si>
  <si>
    <t xml:space="preserve">ỦY BAN NHÂN DÂN </t>
  </si>
  <si>
    <t>Biểu số 66/CK-NSNN</t>
  </si>
  <si>
    <t>Tên đơn vị</t>
  </si>
  <si>
    <t>TỔNG SỐ</t>
  </si>
  <si>
    <t>CHI CHUYỂN NGUỒN SANG NGÂN SÁCH NĂM SAU</t>
  </si>
  <si>
    <t>Cục Thống kê Đồng Nai</t>
  </si>
  <si>
    <t>Hội Hỗ trợ gia đình liệt sĩ tỉnh Đồng Nai</t>
  </si>
  <si>
    <t>Kho bạc Nhà nước tỉnh Đồng Nai</t>
  </si>
  <si>
    <t>Ngân hàng Nhà nước Việt Nam - CN Đồng Nai</t>
  </si>
  <si>
    <t>Viện Pháp y tâm thần Trung ương Biên Hòa</t>
  </si>
  <si>
    <t>Quỹ Hỗ trợ nông dân tỉnh Đồng Nai</t>
  </si>
  <si>
    <t>Trường Cao đẳng Thống kê II</t>
  </si>
  <si>
    <t>Văn phòng Tỉnh ủy</t>
  </si>
  <si>
    <t>Vườn Quốc gia Cát Tiên</t>
  </si>
  <si>
    <t>CHI DỰ PHÒNG NGÂN SÁCH</t>
  </si>
  <si>
    <t xml:space="preserve">       ỦY BAN NHÂN DÂN</t>
  </si>
  <si>
    <t>Biểu số 67/CK-NSNN</t>
  </si>
  <si>
    <t xml:space="preserve">         TỈNH ĐỒNG NAI</t>
  </si>
  <si>
    <t>Dự toán</t>
  </si>
  <si>
    <t>Quyết toán</t>
  </si>
  <si>
    <t xml:space="preserve"> So sánh QT/DT</t>
  </si>
  <si>
    <t>Tổng số</t>
  </si>
  <si>
    <t>Bao gồm</t>
  </si>
  <si>
    <t>Trong cân đối</t>
  </si>
  <si>
    <t>Ngoài cân đối</t>
  </si>
  <si>
    <t>Bổ sung cân đối</t>
  </si>
  <si>
    <t>Bổ sung có mục tiêu</t>
  </si>
  <si>
    <t>1=2+3+4</t>
  </si>
  <si>
    <t>5=6+10</t>
  </si>
  <si>
    <t>6=7+8+9</t>
  </si>
  <si>
    <t>10=11+12</t>
  </si>
  <si>
    <t>13=5/1</t>
  </si>
  <si>
    <t>Thành phố Biên Hòa</t>
  </si>
  <si>
    <t>Huyện Trảng Bom</t>
  </si>
  <si>
    <t>Huyện Thống Nhất</t>
  </si>
  <si>
    <t>Huyện Định Quán</t>
  </si>
  <si>
    <t>Huyện Tân Phú</t>
  </si>
  <si>
    <t>Huyện Xuân Lộc</t>
  </si>
  <si>
    <t>Huyện Cẩm Mỹ</t>
  </si>
  <si>
    <t>Huyện Long Thành</t>
  </si>
  <si>
    <t>Huyện Nhơn Trạch</t>
  </si>
  <si>
    <t>Biểu số 68/CK-NSNN</t>
  </si>
  <si>
    <t>Nội dung chi</t>
  </si>
  <si>
    <t>Chia ra</t>
  </si>
  <si>
    <t>Hoàn thuế GTGT</t>
  </si>
  <si>
    <t>Thu các khoản huy động, đóng góp</t>
  </si>
  <si>
    <t>Thu từ các khoản cho vay của ngân sách</t>
  </si>
  <si>
    <t>Thu khác</t>
  </si>
  <si>
    <t>Đơn vị: Triệu đồng</t>
  </si>
  <si>
    <t>Đơn vị: triệu đồng</t>
  </si>
  <si>
    <t>1.10</t>
  </si>
  <si>
    <t>1.11</t>
  </si>
  <si>
    <t>Chi thường xuyên khác</t>
  </si>
  <si>
    <t>CHI NỘP NGÂN SÁCH CẤP TRÊN</t>
  </si>
  <si>
    <t>Năm trước chuyển sang (Vốn sự nghiệp)</t>
  </si>
  <si>
    <t>…</t>
  </si>
  <si>
    <t>Chương trình mục tiêu quốc gia ….</t>
  </si>
  <si>
    <t>Đầu tư phát triển</t>
  </si>
  <si>
    <t>Kinh phí sự nghiệp</t>
  </si>
  <si>
    <t>Vốn trong nước</t>
  </si>
  <si>
    <t>Vốn ngoài nước</t>
  </si>
  <si>
    <t>Đơn vị:  Đồng</t>
  </si>
  <si>
    <t>So sánh (%)</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</si>
  <si>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</si>
  <si>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</si>
  <si>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Chi trả nợ chính quyền địa phương</t>
  </si>
  <si>
    <t xml:space="preserve">Chi bổ sung quỹ dự trữ tài chính </t>
  </si>
  <si>
    <t>Chi chương trình MTQG</t>
  </si>
  <si>
    <t>Chi chuyển nguồn sang ngân sách năm sau</t>
  </si>
  <si>
    <t>Lãi</t>
  </si>
  <si>
    <t>Gốc</t>
  </si>
  <si>
    <t>Bệnh viện Tâm thần Trung ương 2</t>
  </si>
  <si>
    <t>Lữ đoàn 75</t>
  </si>
  <si>
    <t>Nguyễn Sỹ Tuyên</t>
  </si>
  <si>
    <t>Phân hiệu Trường Đại học Lâm nghiệp tại tỉnh Đồng Nai</t>
  </si>
  <si>
    <t>Trại giam Xuân Lộc</t>
  </si>
  <si>
    <t>CHI TẠO NGUỒN, ĐIỀU CHỈNH TIỀN LƯƠNG</t>
  </si>
  <si>
    <t>X</t>
  </si>
  <si>
    <t>Đơn vị; Triệu đồng</t>
  </si>
  <si>
    <t>Huyện Vĩnh Cửu</t>
  </si>
  <si>
    <t>Thị xã Long Khánh</t>
  </si>
  <si>
    <t>Vay để đầu tư</t>
  </si>
  <si>
    <t>Thuế xuất khẩu hàng nhập khẩu</t>
  </si>
  <si>
    <t>Thuế nhập khẩu hàng nhập khẩu</t>
  </si>
  <si>
    <t>Thuế TTĐB hàng nhập khẩu</t>
  </si>
  <si>
    <t>TỔNG THU NSNN (đã loại trừ hoàn thuế GTGT)</t>
  </si>
  <si>
    <t>THU NSNN</t>
  </si>
  <si>
    <t>Cục Thi hành án Dân sự tỉnh</t>
  </si>
  <si>
    <t>Cục thuế tỉnh Đồng Nai</t>
  </si>
  <si>
    <t>Đài Khí tượng Thủy văn Đồng Nai</t>
  </si>
  <si>
    <t>Hợp tác xã Dịch vụ Vận tải Đoàn Kết</t>
  </si>
  <si>
    <t>Liên Đoàn lao động tỉnh</t>
  </si>
  <si>
    <t>Nguyễn Thiên Vương</t>
  </si>
  <si>
    <t>Nhà hát Tuổi trẻ</t>
  </si>
  <si>
    <t>Quỹ Đầu tư Phát triển tỉnh Đồng Nai</t>
  </si>
  <si>
    <t>Tòa án Nhân dân tỉnh Đồng Nai</t>
  </si>
  <si>
    <t>Trường Cao đẳng Mỹ thuật Trang trí  Đồng Nai</t>
  </si>
  <si>
    <t>Trường Cao đẳng Nghề Cơ giới và Thủy Lợi</t>
  </si>
  <si>
    <t>Trường Cao đẳng Nghề số 8</t>
  </si>
  <si>
    <t>Trường Giáo dưỡng số  4</t>
  </si>
  <si>
    <t>Chi chuyển giao ngân sách cấp dưới</t>
  </si>
  <si>
    <t>CÂN ĐỐI NGÂN SÁCH ĐỊA PHƯƠNG NĂM 2019</t>
  </si>
  <si>
    <t>(Đính kèm Quyết định số                   /QĐ -UBND ngày           /12/2020 của UBND tỉnh Đồng Nai)</t>
  </si>
  <si>
    <t>QUYẾT TOÁN THU NGÂN SÁCH NHÀ NƯỚC NĂM 2019</t>
  </si>
  <si>
    <t>(Đính kèm Quyết định số           /QĐ-UBND ngày           /12/2020 của UBND tỉnh Đồng Nai)</t>
  </si>
  <si>
    <t>QUYẾT TOÁN CHI NGÂN SÁCH ĐỊA PHƯƠNG, CHI NGÂN SÁCH CẤP TỈNH VÀ CHI NGÂN SÁCH HUYỆN THEO CƠ CẤU CHI NĂM 2019</t>
  </si>
  <si>
    <t>(Đính kèm Quyết định số          /QĐ-UBND ngày        /12/2020 của UBND tỉnh Đồng Nai)</t>
  </si>
  <si>
    <t>QUYẾT TOÁN CHI NGÂN SÁCH CẤP TỈNH THEO TỪNG LĨNH VỰC NĂM 2019</t>
  </si>
  <si>
    <t>(Đính kèm Quyết định số          /QĐ-UBND ngày      /12/2020 của UBND tỉnh Đồng Nai)</t>
  </si>
  <si>
    <t>QUYẾT TOÁN CHI NGÂN SÁCH CẤP TỈNH THEO CHO TỪNG CƠ QUAN, TỔ CHỨC NĂM 2019</t>
  </si>
  <si>
    <t xml:space="preserve">(Kèm theo Quyết định số           /QĐ-UBND ngày        /12/2020 của UBND tỉnh Đồng Nai) </t>
  </si>
  <si>
    <t>QUYẾT TOÁN CHI BỔ SUNG TỪ NGÂN SÁCH CẤP TỈNH CHO NGÂN SÁCH HUYỆN NĂM 2019</t>
  </si>
  <si>
    <t>(Đính kèm Quyết định số              /QĐ-UBND ngày       /12/2020 của UBND tỉnh Đồng Nai)</t>
  </si>
  <si>
    <t>QUYẾT TOÁN CHI CHƯƠNG TRÌNH MỤC TIÊU QUỐC GIA NGÂN SÁCH CẤP TỈNH VÀ NGÂN SÁCH HUYỆN NĂM 2019</t>
  </si>
  <si>
    <t>Chi trảlãi các khoản do chính quyền địa phương vay</t>
  </si>
  <si>
    <t>Ban quản lý đầu tư xây dựng tỉnh</t>
  </si>
  <si>
    <t>Ban Quản lý rừng phòng hộ Tân Phú</t>
  </si>
  <si>
    <t>Ban Tôn giáo tỉnh</t>
  </si>
  <si>
    <t>Báo Đồng Nai</t>
  </si>
  <si>
    <t>Bệnh viện đa khoa Đồng Nai</t>
  </si>
  <si>
    <t>Bệnh viện đa khoa Thống Nhất</t>
  </si>
  <si>
    <t>Bệnh viện Da liễu Đồng Nai</t>
  </si>
  <si>
    <t>Bệnh viện Nhi đồng Đồng Nai</t>
  </si>
  <si>
    <t>- Bệnh viện quân y 7B</t>
  </si>
  <si>
    <t>- Bộ Chỉ huy quân sự tỉnh</t>
  </si>
  <si>
    <t xml:space="preserve"> Chi cục Chăn nuôi và Thú y </t>
  </si>
  <si>
    <t>Chi cục kiểm lâm</t>
  </si>
  <si>
    <t>Chi cục trồng trọt, bảo vệ thực vật và thủy lợi</t>
  </si>
  <si>
    <t>Công an tỉnh Đồng Nai</t>
  </si>
  <si>
    <t>Công ty TNHH MTV Khai thác công trình thủy lợi</t>
  </si>
  <si>
    <t>Đài phát thanh truyền hình Đồng Nai</t>
  </si>
  <si>
    <t>Hội Nông dân tỉnh</t>
  </si>
  <si>
    <t>Khu bảo tồn thiên nhiên văn hóa Đồng Nai</t>
  </si>
  <si>
    <t>Sở Khoa học và Công nghệ</t>
  </si>
  <si>
    <t>Sở Lao động - Thương binh và xã hội</t>
  </si>
  <si>
    <t>Sở Nội vụ</t>
  </si>
  <si>
    <t>Sở Tài nguyên và Môi trường</t>
  </si>
  <si>
    <t>Sở Thông tin và Truyền thông</t>
  </si>
  <si>
    <t>Sở Y tế</t>
  </si>
  <si>
    <t>Tỉnh Đòan Đồng Nai</t>
  </si>
  <si>
    <t>Trung tâm Đào tạo và Sát hạch lái xe loại I tỉnh Đồng Nai</t>
  </si>
  <si>
    <t>Trung tâm Huấn luyện và Thi đấu Thể dục Thể thao tỉnh Đồng Nai</t>
  </si>
  <si>
    <t>Trung tâm phát triển quỹ đất thành phố Biên Hòa</t>
  </si>
  <si>
    <t>Trung tâm phát triển quỹ đất tỉnh</t>
  </si>
  <si>
    <t>Trường Cao đẳng nghề Công nghệ cao Đồng Nai</t>
  </si>
  <si>
    <t>Trường đại học Đồng Nai</t>
  </si>
  <si>
    <t>Trường Trung cấp nghề giao thông vận tải</t>
  </si>
  <si>
    <t xml:space="preserve">Ủy ban mặt trận Tổ quốc Việt Nam tỉnh </t>
  </si>
  <si>
    <t>CẤP SAU QT CÒN DƯ</t>
  </si>
  <si>
    <t>Kết dư chuyển 2020</t>
  </si>
  <si>
    <t>Sở Nông nghiệp và Phát triển nông thôn</t>
  </si>
  <si>
    <t>Ban bảo vệ sức khỏe cán bộ</t>
  </si>
  <si>
    <t>Hội người cao tuổi</t>
  </si>
  <si>
    <t>Ban quản lý các Khu công nghiệp</t>
  </si>
  <si>
    <t>Ban Quản lý Khu công nghệ cao công nghệ sinh học tỉnh Đồng Nai</t>
  </si>
  <si>
    <t>Ban Quản lý Khu dự trữ sinh quyển ĐN</t>
  </si>
  <si>
    <t>Bảo hiểm xã hội tỉnh Đồng Nai</t>
  </si>
  <si>
    <t>Bộ Tư lệnh Quân khu 7</t>
  </si>
  <si>
    <t>Ban Dân tộc</t>
  </si>
  <si>
    <t>Cục Hài quan Đồng Nai</t>
  </si>
  <si>
    <t>Hội Nạn nhân chất độc Dacam/Dioxin</t>
  </si>
  <si>
    <t>Hội chiến sĩ cách mạng bị địch bắt tù đày</t>
  </si>
  <si>
    <t>Hội chữ thập đỏ</t>
  </si>
  <si>
    <t>Hội Cựu chiến binh</t>
  </si>
  <si>
    <t>Hội cựu thanh niên xung phong</t>
  </si>
  <si>
    <t>Hội Khuyến học</t>
  </si>
  <si>
    <t>Hội liên hiệp phụ nữ</t>
  </si>
  <si>
    <t>Hội Liên minh các HTX và các DNN</t>
  </si>
  <si>
    <t>Hội Luật gia</t>
  </si>
  <si>
    <t>Hội người mù</t>
  </si>
  <si>
    <t>Hội nhà báo</t>
  </si>
  <si>
    <t>Hội sinh viên</t>
  </si>
  <si>
    <t>Hội văn học nghệ thuật</t>
  </si>
  <si>
    <t>Khu Bảo tồn thiên nhiên và di tích Vĩnh Cửu</t>
  </si>
  <si>
    <t>Liên hiệp các Hội khoa học và kỹ thuật</t>
  </si>
  <si>
    <t>Liên hiệp các tổ chức Hữu nghị</t>
  </si>
  <si>
    <t>Ngân hàng chính sách xã hội</t>
  </si>
  <si>
    <t>Nhà Thiếu nhi</t>
  </si>
  <si>
    <t>Nhà Xuất bản Đồng Nai</t>
  </si>
  <si>
    <t>Quỹ bảo trì đường bộ (Kinh phí quản lý, bảo trì đường bộ)</t>
  </si>
  <si>
    <t>Sở Công thương</t>
  </si>
  <si>
    <t xml:space="preserve">Sở Giáo dục và Đào tạo </t>
  </si>
  <si>
    <t>Sở Giao thông Vận tải</t>
  </si>
  <si>
    <t>Sở Kế hoạch và Đầu tư</t>
  </si>
  <si>
    <t>Sở Lao động thương binh và xã hội</t>
  </si>
  <si>
    <t>Sở Ngoại vụ</t>
  </si>
  <si>
    <t>Sở Tài chính</t>
  </si>
  <si>
    <t>Quỹ bảo vệ môi trường</t>
  </si>
  <si>
    <t>Sở Tư pháp</t>
  </si>
  <si>
    <t>Sở Văn hóa thể thao và du lịch</t>
  </si>
  <si>
    <t>Sở Xây dựng</t>
  </si>
  <si>
    <t>Trường Cao đẳng Y tế</t>
  </si>
  <si>
    <t>Thanh tra tỉnh</t>
  </si>
  <si>
    <t>Tỉnh đoàn</t>
  </si>
  <si>
    <t>Công ty Cổ phần Đầu tư Phát triển Vận tải Vĩnh Phú</t>
  </si>
  <si>
    <t>Công ty TNHH DVDL Hoàng Hà D.L</t>
  </si>
  <si>
    <t>Công ty TNHH Trí Minh Phát</t>
  </si>
  <si>
    <t>Trung tâm đấu giá tài sản</t>
  </si>
  <si>
    <t>Trung tâm trợ giúp pháp lý NN</t>
  </si>
  <si>
    <t>Trung tâm Văn miếu Trấn Biên</t>
  </si>
  <si>
    <t>Trường Cao đẳng Kỹ thuật Đồng Nai</t>
  </si>
  <si>
    <t>Trưòng Chính trị</t>
  </si>
  <si>
    <t>Văn phòng ủy ban nhân dân</t>
  </si>
  <si>
    <t>Việt kiểm sát nhân dân tỉnh</t>
  </si>
  <si>
    <t>VP Đoàn Đại biểu Quốc hội và Hội đồng nhân dân</t>
  </si>
  <si>
    <t>Công ty Cổ phần An Thành Biên</t>
  </si>
  <si>
    <t>Công ty Cổ phần Cấp nước Đồng Nai</t>
  </si>
  <si>
    <t>Công ty Cổ phần Đăng kiểm cơ giới Cường Thuận CTI</t>
  </si>
  <si>
    <t>Công ty Cổ phần Đồng Phú Bình</t>
  </si>
  <si>
    <t>Công ty Cổ phần Sonadezi Long Bình</t>
  </si>
  <si>
    <t>Công ty TNHH Phúc Đồng Tâm</t>
  </si>
  <si>
    <t>Cục Quản lý thị trường tỉnh Đồng Nai</t>
  </si>
  <si>
    <t>Khu quản lý đường bộ, đường thủy Đồng Nai</t>
  </si>
  <si>
    <t>Học viện chính trị khu vực II</t>
  </si>
  <si>
    <t>Phạm Quốc Chỉ</t>
  </si>
  <si>
    <t>Quỹ vì người nghèo tỉnh Bình Phước</t>
  </si>
  <si>
    <t>Sở Tài chính tỉnh Đồng Tháp</t>
  </si>
  <si>
    <t>Trung đoàn 88</t>
  </si>
  <si>
    <t>Trung đoàn 93</t>
  </si>
  <si>
    <t>Trường Cao đẳng công nghệ quốc tế LILAMA 2</t>
  </si>
  <si>
    <t>Trường Đại học Lạc Hồng</t>
  </si>
  <si>
    <t>Chi cục văn thư lưu trữ</t>
  </si>
  <si>
    <t>Trung tâm Giám định chất lượng xây dựng</t>
  </si>
  <si>
    <t>Các đơn vị trực thuộc tỉnh</t>
  </si>
  <si>
    <t>Chi bổ sung vốn quỹ phát triển nhà ở</t>
  </si>
  <si>
    <t>Chi bổ sung vốn quỹ phát triển đất</t>
  </si>
  <si>
    <t>Ghi chi</t>
  </si>
  <si>
    <t>Công ty CP Đầu tư và Phát triển VRG Long Thành</t>
  </si>
  <si>
    <t>Công ty TNHH xuất nhập khẩu MDF Gia Phúc</t>
  </si>
  <si>
    <t>Công ty CP Đầu tư Xây dựng và VLXD Đồng Nai</t>
  </si>
  <si>
    <t>Công ty CP Điện lực dầu khí Nhơn Trạch 2</t>
  </si>
  <si>
    <t>Trung tâm phát triển quỹ đất tỉnh Đồng Nai</t>
  </si>
  <si>
    <t>Sở Lao động thương binh xã hội</t>
  </si>
  <si>
    <t>Trung tâm công tác xã hội tỉnh</t>
  </si>
  <si>
    <t>DU PHONG CÁC DỰ NGHIỆP CHƯA PHÂN BỔ</t>
  </si>
  <si>
    <t>CHI TRẢ NỢ LÃI CÁC KHOẢN DO CHÍNH QUYỀN ĐỊA PHƯƠNG VAY (2)</t>
  </si>
  <si>
    <t>CHI TRẢ NỢ GỐC CÁC KHOẢN DO CHÍNH QUYỀN ĐỊA PHƯƠNG VAY (2)</t>
  </si>
  <si>
    <t>CHI BỔ SUNG QUỸ DỰ TRỮ TÀI CHÍNH (2)</t>
  </si>
  <si>
    <t>XI</t>
  </si>
  <si>
    <t>XII</t>
  </si>
  <si>
    <t>XIII</t>
  </si>
  <si>
    <t xml:space="preserve">A </t>
  </si>
  <si>
    <t>Chương trình mục tiêu y tế - dân số-0640</t>
  </si>
  <si>
    <t>00649</t>
  </si>
  <si>
    <t>Dự án, mục tiêu khác</t>
  </si>
  <si>
    <t>Chương trình mục tiêu đảm bảo trật tự an toàn giao thông, phòng cháy, chữa cháy, phòng chống tội phạm và ma túy-0660</t>
  </si>
  <si>
    <t>00669</t>
  </si>
  <si>
    <t>Chương trình mục tiêu giáo dục nghề nghiệp - Việc làm và an toàn lao động-070</t>
  </si>
  <si>
    <t>00709</t>
  </si>
  <si>
    <t>Chương trình mục tiêu phát triển hệ thống trợ giúp xã hội-0710</t>
  </si>
  <si>
    <t>00719</t>
  </si>
  <si>
    <t>Chương trình mục tiêu phát triển KTXH các vùng</t>
  </si>
  <si>
    <t>00759</t>
  </si>
  <si>
    <t xml:space="preserve"> Dự án Hương lộ 10 từ ranh giới huyện Long Thành và huyện Cẩm Mỹ đến giao với đường ĐT 769  (đoạn 2)</t>
  </si>
  <si>
    <t>Chương trình mục tiêu phát triển văn hóa-0720</t>
  </si>
  <si>
    <t>00729</t>
  </si>
  <si>
    <t>Chương trình mục tiêu phát triển lâm nghiệp bền vững</t>
  </si>
  <si>
    <t>00629</t>
  </si>
  <si>
    <t>Dự án Nâng cao năng lực phòng cháy, chữa cháy rừng tỉnh Đồng Nai giai đoạn 2016-2020</t>
  </si>
  <si>
    <t>Chương trình mục tiêu ứng phó biến đổi khí hậu và tăng trưởng xanh - 07049</t>
  </si>
  <si>
    <t>07049</t>
  </si>
  <si>
    <t>NGÂN SÁCH CẤP HUYỆN</t>
  </si>
  <si>
    <t>16=5/1</t>
  </si>
  <si>
    <t>17=6/2</t>
  </si>
  <si>
    <t>18=7/3</t>
  </si>
  <si>
    <t>KẾT DƯ NGÂN SÁCH TỈNH</t>
  </si>
  <si>
    <t>Chi các lĩnh vực khác</t>
  </si>
  <si>
    <t>TỔNG CỘNG (A+B+C+D+E)</t>
  </si>
  <si>
    <t>CÁC ĐƠN VỊ THUỘC BỘ QUỐC PHÒNG GỒM:</t>
  </si>
  <si>
    <t xml:space="preserve">Bội thu ngân sách </t>
  </si>
  <si>
    <t>Chi trả nợ lãi do chính quyền địa phương vay</t>
  </si>
  <si>
    <t>Chi trả nợ gốc do chính quyền địa phương vay</t>
  </si>
  <si>
    <t>Chi ĐTPT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</si>
</sst>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_-;\-* #,##0.00_-;_-* &quot;-&quot;??_-;_-@_-"/>
  </numFmts>
  <fonts count="44" x14ac:knownFonts="1">
    <font>
      <sz val="11"/>
      <color theme="1"/>
      <name val="Calibri"/>
      <family val="2"/>
      <scheme val="minor"/>
    </font>
    <font>
      <sz val="11"/>
      <color theme="1"/>
      <name val="Times New Roman"/>
      <family val="1"/>
    </font>
    <font>
      <i/>
      <sz val="11"/>
      <color rgb="FF000000"/>
      <name val="Times New Roman"/>
      <family val="1"/>
    </font>
    <font>
      <b/>
      <sz val="11"/>
      <name val="Times New Roman"/>
      <family val="1"/>
    </font>
    <font>
      <sz val="11"/>
      <name val="Times New Roman"/>
      <family val="1"/>
    </font>
    <font>
      <i/>
      <sz val="11"/>
      <color theme="1"/>
      <name val="Times New Roman"/>
      <family val="1"/>
    </font>
    <font>
      <b/>
      <sz val="11"/>
      <color theme="1"/>
      <name val="Times New Roman"/>
      <family val="1"/>
    </font>
    <font>
      <sz val="11"/>
      <color theme="1"/>
      <name val="Calibri"/>
      <family val="2"/>
      <scheme val="minor"/>
    </font>
    <font>
      <sz val="13"/>
      <name val=".VnTime"/>
      <family val="2"/>
    </font>
    <font>
      <sz val="12"/>
      <name val="Times New Roman"/>
      <family val="1"/>
    </font>
    <font>
      <b/>
      <sz val="14"/>
      <color rgb="FF000000"/>
      <name val="Times New Roman"/>
      <family val="1"/>
    </font>
    <font>
      <i/>
      <sz val="11"/>
      <name val="Times New Roman"/>
      <family val="1"/>
    </font>
    <font>
      <b/>
      <i/>
      <sz val="11"/>
      <name val="Times New Roman"/>
      <family val="1"/>
    </font>
    <font>
      <sz val="10"/>
      <color theme="1"/>
      <name val="Times New Roman"/>
      <family val="1"/>
    </font>
    <font>
      <i/>
      <sz val="10"/>
      <color theme="1"/>
      <name val="Times New Roman"/>
      <family val="1"/>
    </font>
    <font>
      <b/>
      <sz val="13"/>
      <color rgb="FF000000"/>
      <name val="Times New Roman"/>
      <family val="1"/>
    </font>
    <font>
      <b/>
      <sz val="10"/>
      <name val="Times New Roman"/>
      <family val="1"/>
    </font>
    <font>
      <b/>
      <sz val="10"/>
      <color theme="1"/>
      <name val="Times New Roman"/>
      <family val="1"/>
    </font>
    <font>
      <sz val="10"/>
      <name val="Times New Roman"/>
      <family val="1"/>
    </font>
    <font>
      <sz val="10"/>
      <name val="Arial"/>
      <family val="2"/>
    </font>
    <font>
      <b/>
      <sz val="9"/>
      <name val="Times New Roman"/>
      <family val="1"/>
    </font>
    <font>
      <sz val="9"/>
      <name val="Times New Roman"/>
      <family val="1"/>
    </font>
    <font>
      <sz val="12"/>
      <name val=".VnTime"/>
      <family val="2"/>
    </font>
    <font>
      <b/>
      <sz val="9"/>
      <color indexed="81"/>
      <name val="Tahoma"/>
      <family val="2"/>
    </font>
    <font>
      <sz val="9"/>
      <color indexed="81"/>
      <name val="Tahoma"/>
      <family val="2"/>
    </font>
    <font>
      <b/>
      <sz val="12"/>
      <color theme="1"/>
      <name val="Times New Roman"/>
      <family val="1"/>
    </font>
    <font>
      <sz val="8"/>
      <color theme="1"/>
      <name val="Times New Roman"/>
      <family val="1"/>
    </font>
    <font>
      <b/>
      <sz val="8"/>
      <color theme="1"/>
      <name val="Times New Roman"/>
      <family val="1"/>
    </font>
    <font>
      <i/>
      <sz val="8"/>
      <color theme="1"/>
      <name val="Times New Roman"/>
      <family val="1"/>
    </font>
    <font>
      <i/>
      <sz val="10"/>
      <color rgb="FF000000"/>
      <name val="Times New Roman"/>
      <family val="1"/>
    </font>
    <font>
      <sz val="11"/>
      <color rgb="FF000000"/>
      <name val="Times New Roman"/>
      <family val="1"/>
    </font>
    <font>
      <b/>
      <sz val="8"/>
      <color rgb="FF000000"/>
      <name val="Times New Roman"/>
      <family val="1"/>
    </font>
    <font>
      <sz val="12"/>
      <color theme="1"/>
      <name val="Times New Roman"/>
      <family val="1"/>
    </font>
    <font>
      <b/>
      <sz val="8"/>
      <name val="Times New Roman"/>
      <family val="1"/>
    </font>
    <font>
      <sz val="8"/>
      <name val="Times New Roman"/>
      <family val="1"/>
    </font>
    <font>
      <sz val="8"/>
      <color rgb="FF000000"/>
      <name val="Times New Roman"/>
      <family val="1"/>
    </font>
    <font>
      <i/>
      <sz val="12"/>
      <color rgb="FF000000"/>
      <name val="Times New Roman"/>
      <family val="1"/>
    </font>
    <font>
      <i/>
      <sz val="12"/>
      <color theme="1"/>
      <name val="Times New Roman"/>
      <family val="1"/>
    </font>
    <font>
      <i/>
      <sz val="8"/>
      <color rgb="FF000000"/>
      <name val="Times New Roman"/>
      <family val="1"/>
    </font>
    <font>
      <b/>
      <sz val="8"/>
      <color rgb="FFFF0000"/>
      <name val="Times New Roman"/>
      <family val="1"/>
    </font>
    <font>
      <i/>
      <sz val="14"/>
      <color rgb="FF000000"/>
      <name val="Times New Roman"/>
      <family val="1"/>
    </font>
    <font>
      <sz val="14"/>
      <color theme="1"/>
      <name val="Times New Roman"/>
      <family val="1"/>
    </font>
    <font>
      <i/>
      <sz val="14"/>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0" fontId="19" fillId="0" borderId="0"/>
    <xf numFmtId="0" fontId="22" fillId="0" borderId="0"/>
    <xf numFmtId="9" fontId="22" fillId="0" borderId="0" applyFont="0" applyFill="0" applyBorder="0" applyAlignment="0" applyProtection="0"/>
    <xf numFmtId="165" fontId="22" fillId="0" borderId="0" applyFont="0" applyFill="0" applyBorder="0" applyAlignment="0" applyProtection="0"/>
  </cellStyleXfs>
  <cellXfs count="269">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applyAlignment="1">
      <alignment vertical="top"/>
    </xf>
    <xf numFmtId="164" fontId="1" fillId="0" borderId="0" xfId="1" applyNumberFormat="1" applyFont="1"/>
    <xf numFmtId="164" fontId="1" fillId="0" borderId="0" xfId="1" applyNumberFormat="1" applyFont="1" applyAlignment="1">
      <alignment vertical="top"/>
    </xf>
    <xf numFmtId="164" fontId="4" fillId="0" borderId="1" xfId="1" applyNumberFormat="1" applyFont="1" applyBorder="1" applyAlignment="1">
      <alignment vertical="center" wrapText="1"/>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wrapText="1"/>
    </xf>
    <xf numFmtId="3" fontId="3" fillId="0" borderId="1" xfId="3" applyNumberFormat="1" applyFont="1" applyFill="1" applyBorder="1" applyAlignment="1">
      <alignment vertical="center" wrapText="1"/>
    </xf>
    <xf numFmtId="3" fontId="4" fillId="0" borderId="1" xfId="3" applyNumberFormat="1" applyFont="1" applyFill="1" applyBorder="1" applyAlignment="1">
      <alignment horizontal="center" vertical="center" wrapText="1"/>
    </xf>
    <xf numFmtId="3" fontId="4" fillId="0" borderId="1" xfId="3" applyNumberFormat="1" applyFont="1" applyFill="1" applyBorder="1" applyAlignment="1">
      <alignment vertical="center" wrapText="1"/>
    </xf>
    <xf numFmtId="3" fontId="4" fillId="0" borderId="1" xfId="3" applyNumberFormat="1" applyFont="1" applyBorder="1" applyAlignment="1">
      <alignment vertical="center" wrapText="1"/>
    </xf>
    <xf numFmtId="9" fontId="1" fillId="0" borderId="0" xfId="2" applyFont="1" applyAlignment="1">
      <alignment vertical="top"/>
    </xf>
    <xf numFmtId="9" fontId="2" fillId="0" borderId="0" xfId="2" applyFont="1" applyAlignment="1">
      <alignment horizontal="right" vertical="center"/>
    </xf>
    <xf numFmtId="9" fontId="3" fillId="0" borderId="1" xfId="2" applyFont="1" applyBorder="1" applyAlignment="1">
      <alignment horizontal="center" vertical="center" wrapText="1"/>
    </xf>
    <xf numFmtId="9" fontId="4" fillId="0" borderId="1" xfId="2" applyFont="1" applyBorder="1" applyAlignment="1">
      <alignment horizontal="center" vertical="center" wrapText="1"/>
    </xf>
    <xf numFmtId="164" fontId="4" fillId="0" borderId="1" xfId="1" quotePrefix="1" applyNumberFormat="1" applyFont="1" applyBorder="1" applyAlignment="1">
      <alignment horizontal="center" vertical="center" wrapText="1"/>
    </xf>
    <xf numFmtId="164" fontId="1" fillId="0" borderId="0" xfId="0" applyNumberFormat="1" applyFont="1"/>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Fill="1"/>
    <xf numFmtId="164" fontId="1" fillId="0" borderId="0" xfId="0" applyNumberFormat="1" applyFont="1" applyFill="1"/>
    <xf numFmtId="0" fontId="9" fillId="0" borderId="1" xfId="3" applyFont="1" applyBorder="1" applyAlignment="1">
      <alignment vertical="center" wrapText="1"/>
    </xf>
    <xf numFmtId="9" fontId="1" fillId="0" borderId="0" xfId="2" applyFont="1" applyAlignment="1">
      <alignment horizontal="center" vertical="top"/>
    </xf>
    <xf numFmtId="9" fontId="4" fillId="0" borderId="1" xfId="2" applyFont="1" applyFill="1" applyBorder="1" applyAlignment="1">
      <alignment horizontal="center" vertical="center" wrapText="1"/>
    </xf>
    <xf numFmtId="9" fontId="1" fillId="0" borderId="0" xfId="2" applyFont="1" applyAlignment="1">
      <alignment horizontal="center"/>
    </xf>
    <xf numFmtId="164" fontId="1" fillId="0" borderId="0" xfId="1" applyNumberFormat="1" applyFont="1" applyAlignment="1"/>
    <xf numFmtId="0" fontId="2" fillId="0" borderId="0" xfId="0" applyFont="1" applyAlignment="1">
      <alignment horizontal="center" vertical="center"/>
    </xf>
    <xf numFmtId="0" fontId="6" fillId="0" borderId="0" xfId="0" applyFont="1" applyAlignment="1">
      <alignment horizontal="center" vertical="top"/>
    </xf>
    <xf numFmtId="0" fontId="6" fillId="0" borderId="0" xfId="0" applyFont="1" applyFill="1" applyAlignment="1">
      <alignment horizontal="center" vertical="center"/>
    </xf>
    <xf numFmtId="164" fontId="1" fillId="0" borderId="0" xfId="1" applyNumberFormat="1" applyFont="1" applyFill="1" applyAlignment="1">
      <alignment vertical="center"/>
    </xf>
    <xf numFmtId="0" fontId="1" fillId="0" borderId="0" xfId="0" applyFont="1" applyFill="1" applyAlignment="1">
      <alignment vertical="center"/>
    </xf>
    <xf numFmtId="164" fontId="3" fillId="0" borderId="1" xfId="1" applyNumberFormat="1" applyFont="1" applyFill="1" applyBorder="1" applyAlignment="1">
      <alignment horizontal="center" vertical="center" wrapText="1"/>
    </xf>
    <xf numFmtId="164" fontId="4" fillId="0" borderId="1" xfId="1" quotePrefix="1"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3" fillId="0" borderId="1" xfId="0" applyFont="1" applyFill="1" applyBorder="1" applyAlignment="1">
      <alignment vertical="center" wrapText="1"/>
    </xf>
    <xf numFmtId="9" fontId="3"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9" fontId="11" fillId="0" borderId="1" xfId="2"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1" xfId="0" applyFont="1" applyFill="1" applyBorder="1" applyAlignment="1">
      <alignment vertical="center" wrapText="1"/>
    </xf>
    <xf numFmtId="0" fontId="5" fillId="0" borderId="1" xfId="0" quotePrefix="1" applyFont="1" applyFill="1" applyBorder="1" applyAlignment="1">
      <alignment horizontal="center" vertical="center"/>
    </xf>
    <xf numFmtId="0" fontId="5" fillId="0" borderId="1" xfId="0" applyFont="1" applyFill="1" applyBorder="1" applyAlignment="1">
      <alignment vertical="center" wrapText="1"/>
    </xf>
    <xf numFmtId="0" fontId="1" fillId="0" borderId="1" xfId="0" quotePrefix="1" applyFont="1" applyFill="1" applyBorder="1" applyAlignment="1">
      <alignment horizontal="left" vertical="center"/>
    </xf>
    <xf numFmtId="164" fontId="16" fillId="0" borderId="2" xfId="1" applyNumberFormat="1" applyFont="1" applyFill="1" applyBorder="1" applyAlignment="1">
      <alignment vertical="center"/>
    </xf>
    <xf numFmtId="164" fontId="18" fillId="0" borderId="2" xfId="1" applyNumberFormat="1" applyFont="1" applyFill="1" applyBorder="1" applyAlignment="1">
      <alignment vertical="center"/>
    </xf>
    <xf numFmtId="164" fontId="16" fillId="0" borderId="2" xfId="1" applyNumberFormat="1" applyFont="1" applyFill="1" applyBorder="1" applyAlignment="1">
      <alignment vertical="center" wrapText="1"/>
    </xf>
    <xf numFmtId="164" fontId="18" fillId="0" borderId="2" xfId="1" applyNumberFormat="1" applyFont="1" applyFill="1" applyBorder="1" applyAlignment="1">
      <alignment vertical="center" wrapText="1"/>
    </xf>
    <xf numFmtId="164" fontId="4" fillId="0" borderId="1" xfId="1" applyNumberFormat="1" applyFont="1" applyBorder="1" applyAlignment="1">
      <alignment horizontal="center" vertical="center" wrapText="1"/>
    </xf>
    <xf numFmtId="0" fontId="4" fillId="0" borderId="1" xfId="5" applyFont="1" applyFill="1" applyBorder="1" applyAlignment="1">
      <alignment horizontal="center" vertical="center"/>
    </xf>
    <xf numFmtId="0" fontId="4" fillId="0" borderId="1" xfId="5" applyFont="1" applyFill="1" applyBorder="1" applyAlignment="1">
      <alignment vertical="center"/>
    </xf>
    <xf numFmtId="164" fontId="1" fillId="0" borderId="1" xfId="1" applyNumberFormat="1" applyFont="1" applyBorder="1" applyAlignment="1">
      <alignment vertical="center"/>
    </xf>
    <xf numFmtId="0" fontId="11" fillId="0" borderId="1" xfId="0" applyFont="1" applyBorder="1" applyAlignment="1">
      <alignment vertical="center" wrapText="1"/>
    </xf>
    <xf numFmtId="49"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0" fontId="6" fillId="0" borderId="0" xfId="0" applyFont="1" applyAlignment="1">
      <alignment vertical="top"/>
    </xf>
    <xf numFmtId="9" fontId="6" fillId="0" borderId="1" xfId="2" applyFont="1" applyBorder="1"/>
    <xf numFmtId="9" fontId="1" fillId="0" borderId="1" xfId="2" applyFont="1" applyBorder="1"/>
    <xf numFmtId="164" fontId="6" fillId="0" borderId="1" xfId="1" applyNumberFormat="1" applyFont="1" applyBorder="1" applyAlignment="1">
      <alignment vertical="center"/>
    </xf>
    <xf numFmtId="0" fontId="6" fillId="0" borderId="0" xfId="0" applyFont="1" applyAlignment="1">
      <alignment horizontal="center" vertical="top"/>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0" fillId="0" borderId="1" xfId="0" applyBorder="1"/>
    <xf numFmtId="0" fontId="1" fillId="0" borderId="0" xfId="0" applyFont="1" applyAlignment="1"/>
    <xf numFmtId="9" fontId="4" fillId="0" borderId="1" xfId="2" quotePrefix="1" applyFont="1" applyBorder="1" applyAlignment="1">
      <alignment horizontal="center" vertical="center" wrapText="1"/>
    </xf>
    <xf numFmtId="0" fontId="30" fillId="0" borderId="1" xfId="0" applyFont="1" applyBorder="1" applyAlignment="1">
      <alignment vertical="center" wrapText="1"/>
    </xf>
    <xf numFmtId="0" fontId="2" fillId="0" borderId="0" xfId="0" applyFont="1" applyFill="1" applyAlignment="1">
      <alignment horizontal="center" vertical="center"/>
    </xf>
    <xf numFmtId="164" fontId="13" fillId="0" borderId="0" xfId="1" applyNumberFormat="1" applyFont="1" applyFill="1"/>
    <xf numFmtId="164" fontId="1" fillId="0" borderId="0" xfId="1" applyNumberFormat="1" applyFont="1" applyFill="1"/>
    <xf numFmtId="0" fontId="2" fillId="0" borderId="0" xfId="0" applyFont="1" applyFill="1" applyAlignment="1">
      <alignment horizontal="center" vertical="center"/>
    </xf>
    <xf numFmtId="164" fontId="1" fillId="0" borderId="0" xfId="1" applyNumberFormat="1" applyFont="1" applyFill="1" applyAlignment="1">
      <alignment vertical="top"/>
    </xf>
    <xf numFmtId="16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vertical="center" wrapText="1"/>
    </xf>
    <xf numFmtId="164" fontId="3" fillId="0" borderId="1" xfId="1" applyNumberFormat="1" applyFont="1" applyFill="1" applyBorder="1" applyAlignment="1">
      <alignment vertical="center" wrapText="1"/>
    </xf>
    <xf numFmtId="164" fontId="1" fillId="0" borderId="1" xfId="1" applyNumberFormat="1" applyFont="1" applyFill="1" applyBorder="1"/>
    <xf numFmtId="0" fontId="0" fillId="0" borderId="1" xfId="0" applyFill="1" applyBorder="1"/>
    <xf numFmtId="0" fontId="0" fillId="0" borderId="0" xfId="0" applyFill="1"/>
    <xf numFmtId="164" fontId="33" fillId="0" borderId="1" xfId="1" applyNumberFormat="1" applyFont="1" applyFill="1" applyBorder="1" applyAlignment="1">
      <alignment horizontal="center" vertical="center"/>
    </xf>
    <xf numFmtId="164" fontId="34" fillId="0" borderId="1" xfId="1" applyNumberFormat="1" applyFont="1" applyFill="1" applyBorder="1" applyAlignment="1">
      <alignment horizontal="center" vertical="center"/>
    </xf>
    <xf numFmtId="0" fontId="29" fillId="0" borderId="0" xfId="0" applyFont="1" applyFill="1" applyAlignment="1">
      <alignment horizontal="center" vertical="center"/>
    </xf>
    <xf numFmtId="164" fontId="26" fillId="0" borderId="0" xfId="1" applyNumberFormat="1" applyFont="1" applyFill="1"/>
    <xf numFmtId="0" fontId="25" fillId="0" borderId="0" xfId="0" applyFont="1" applyFill="1" applyAlignment="1">
      <alignment horizontal="center"/>
    </xf>
    <xf numFmtId="164" fontId="27" fillId="0" borderId="0" xfId="1" applyNumberFormat="1" applyFont="1" applyFill="1"/>
    <xf numFmtId="164" fontId="29" fillId="0" borderId="0" xfId="1" applyNumberFormat="1" applyFont="1" applyFill="1" applyAlignment="1">
      <alignment horizontal="center" vertical="center"/>
    </xf>
    <xf numFmtId="164" fontId="0" fillId="0" borderId="0" xfId="1" applyNumberFormat="1" applyFont="1" applyFill="1"/>
    <xf numFmtId="164" fontId="32" fillId="0" borderId="0" xfId="1" applyNumberFormat="1" applyFont="1" applyFill="1" applyAlignment="1"/>
    <xf numFmtId="164" fontId="25" fillId="0" borderId="0" xfId="1" applyNumberFormat="1" applyFont="1" applyFill="1" applyAlignment="1"/>
    <xf numFmtId="164" fontId="25" fillId="0" borderId="0" xfId="1" applyNumberFormat="1" applyFont="1" applyFill="1" applyAlignment="1">
      <alignment horizontal="center"/>
    </xf>
    <xf numFmtId="0" fontId="26" fillId="0" borderId="0" xfId="0" applyFont="1" applyFill="1"/>
    <xf numFmtId="0" fontId="5" fillId="0" borderId="0" xfId="0" applyFont="1" applyFill="1"/>
    <xf numFmtId="164" fontId="29" fillId="0" borderId="0" xfId="0" applyNumberFormat="1" applyFont="1" applyFill="1" applyAlignment="1">
      <alignment horizontal="center" vertical="center"/>
    </xf>
    <xf numFmtId="0" fontId="31" fillId="0" borderId="1" xfId="0" applyFont="1" applyFill="1" applyBorder="1" applyAlignment="1">
      <alignment horizontal="center" vertical="center" wrapText="1"/>
    </xf>
    <xf numFmtId="164" fontId="31" fillId="0" borderId="1" xfId="1" applyNumberFormat="1" applyFont="1" applyFill="1" applyBorder="1" applyAlignment="1">
      <alignment horizontal="center" vertical="center" wrapText="1"/>
    </xf>
    <xf numFmtId="9" fontId="31" fillId="0" borderId="1" xfId="2" applyFont="1" applyFill="1" applyBorder="1" applyAlignment="1">
      <alignment horizontal="center" vertical="center" wrapText="1"/>
    </xf>
    <xf numFmtId="164" fontId="34" fillId="0" borderId="1" xfId="1" applyNumberFormat="1" applyFont="1" applyFill="1" applyBorder="1" applyAlignment="1">
      <alignment horizontal="center" vertical="center" wrapText="1"/>
    </xf>
    <xf numFmtId="9" fontId="35" fillId="0" borderId="1" xfId="2" applyFont="1" applyFill="1" applyBorder="1" applyAlignment="1">
      <alignment horizontal="center" vertical="center" wrapText="1"/>
    </xf>
    <xf numFmtId="0" fontId="1" fillId="0" borderId="0" xfId="0" applyFont="1" applyFill="1" applyAlignment="1">
      <alignment horizontal="center" vertical="center"/>
    </xf>
    <xf numFmtId="0" fontId="6" fillId="0" borderId="0" xfId="0" applyFont="1" applyFill="1" applyAlignment="1">
      <alignment horizontal="center" vertical="top"/>
    </xf>
    <xf numFmtId="0" fontId="2" fillId="0" borderId="0" xfId="0" applyFont="1" applyFill="1" applyAlignment="1">
      <alignment horizontal="center" vertical="center"/>
    </xf>
    <xf numFmtId="0" fontId="28" fillId="0" borderId="0" xfId="0" applyFont="1" applyFill="1" applyAlignment="1">
      <alignment horizontal="center"/>
    </xf>
    <xf numFmtId="164" fontId="33" fillId="0" borderId="1" xfId="1" applyNumberFormat="1" applyFont="1" applyFill="1" applyBorder="1" applyAlignment="1">
      <alignment horizontal="center" vertical="center" wrapText="1"/>
    </xf>
    <xf numFmtId="9" fontId="1" fillId="0" borderId="0" xfId="2" applyFont="1" applyFill="1"/>
    <xf numFmtId="164" fontId="13" fillId="0" borderId="0" xfId="1" applyNumberFormat="1" applyFont="1" applyFill="1" applyAlignment="1">
      <alignment vertical="top"/>
    </xf>
    <xf numFmtId="9" fontId="13" fillId="0" borderId="0" xfId="2" applyFont="1" applyFill="1" applyAlignment="1">
      <alignment vertical="top"/>
    </xf>
    <xf numFmtId="9" fontId="1" fillId="0" borderId="0" xfId="2" applyFont="1" applyFill="1" applyAlignment="1">
      <alignment vertical="top"/>
    </xf>
    <xf numFmtId="164" fontId="16" fillId="0" borderId="1" xfId="1" applyNumberFormat="1" applyFont="1" applyFill="1" applyBorder="1" applyAlignment="1">
      <alignment horizontal="center" vertical="center" wrapText="1"/>
    </xf>
    <xf numFmtId="9" fontId="16" fillId="0" borderId="1" xfId="2" applyFont="1" applyFill="1" applyBorder="1" applyAlignment="1">
      <alignment horizontal="center" vertical="center" wrapText="1"/>
    </xf>
    <xf numFmtId="9" fontId="17" fillId="0" borderId="1" xfId="2"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1" xfId="1" quotePrefix="1" applyNumberFormat="1" applyFont="1" applyFill="1" applyBorder="1" applyAlignment="1">
      <alignment horizontal="center" vertical="center" wrapText="1"/>
    </xf>
    <xf numFmtId="9" fontId="18" fillId="0" borderId="1" xfId="2" applyFont="1" applyFill="1" applyBorder="1" applyAlignment="1">
      <alignment horizontal="center" vertical="center" wrapText="1"/>
    </xf>
    <xf numFmtId="9" fontId="13" fillId="0" borderId="1" xfId="2" quotePrefix="1" applyFont="1" applyFill="1" applyBorder="1" applyAlignment="1">
      <alignment horizontal="center"/>
    </xf>
    <xf numFmtId="0" fontId="16" fillId="0" borderId="5" xfId="4" applyFont="1" applyFill="1" applyBorder="1" applyAlignment="1">
      <alignment horizontal="center" vertical="center"/>
    </xf>
    <xf numFmtId="164" fontId="16" fillId="0" borderId="5" xfId="1" applyNumberFormat="1" applyFont="1" applyFill="1" applyBorder="1" applyAlignment="1">
      <alignment horizontal="right" vertical="center"/>
    </xf>
    <xf numFmtId="9" fontId="16" fillId="0" borderId="5" xfId="2" applyFont="1" applyFill="1" applyBorder="1" applyAlignment="1">
      <alignment horizontal="right" vertical="center"/>
    </xf>
    <xf numFmtId="164" fontId="0" fillId="0" borderId="0" xfId="0" applyNumberFormat="1" applyFill="1"/>
    <xf numFmtId="0" fontId="16" fillId="0" borderId="6" xfId="4" applyFont="1" applyFill="1" applyBorder="1" applyAlignment="1">
      <alignment horizontal="center" vertical="center"/>
    </xf>
    <xf numFmtId="164" fontId="16" fillId="0" borderId="6" xfId="1" applyNumberFormat="1" applyFont="1" applyFill="1" applyBorder="1" applyAlignment="1">
      <alignment horizontal="right" vertical="center"/>
    </xf>
    <xf numFmtId="9" fontId="16" fillId="0" borderId="6" xfId="2" applyFont="1" applyFill="1" applyBorder="1" applyAlignment="1">
      <alignment horizontal="right" vertical="center"/>
    </xf>
    <xf numFmtId="0" fontId="16" fillId="0" borderId="2" xfId="4" applyFont="1" applyFill="1" applyBorder="1" applyAlignment="1">
      <alignment horizontal="center" vertical="center"/>
    </xf>
    <xf numFmtId="0" fontId="16" fillId="0" borderId="2" xfId="4" applyFont="1" applyFill="1" applyBorder="1" applyAlignment="1">
      <alignment vertical="center"/>
    </xf>
    <xf numFmtId="0" fontId="18" fillId="0" borderId="2" xfId="4" applyFont="1" applyFill="1" applyBorder="1" applyAlignment="1">
      <alignment horizontal="center" vertical="center"/>
    </xf>
    <xf numFmtId="0" fontId="18" fillId="0" borderId="2" xfId="4" applyFont="1" applyFill="1" applyBorder="1" applyAlignment="1">
      <alignment vertical="center" wrapText="1"/>
    </xf>
    <xf numFmtId="9" fontId="18" fillId="0" borderId="6" xfId="2" applyFont="1" applyFill="1" applyBorder="1" applyAlignment="1">
      <alignment horizontal="right" vertical="center"/>
    </xf>
    <xf numFmtId="0" fontId="18" fillId="0" borderId="2" xfId="4" applyFont="1" applyFill="1" applyBorder="1" applyAlignment="1">
      <alignment vertical="center"/>
    </xf>
    <xf numFmtId="0" fontId="16" fillId="0" borderId="2" xfId="4" applyFont="1" applyFill="1" applyBorder="1" applyAlignment="1">
      <alignment horizontal="center" vertical="center" wrapText="1"/>
    </xf>
    <xf numFmtId="0" fontId="16" fillId="0" borderId="2" xfId="4" applyFont="1" applyFill="1" applyBorder="1" applyAlignment="1">
      <alignment vertical="center" wrapText="1"/>
    </xf>
    <xf numFmtId="0" fontId="20" fillId="0" borderId="2" xfId="4" applyFont="1" applyFill="1" applyBorder="1" applyAlignment="1">
      <alignment horizontal="center" vertical="center"/>
    </xf>
    <xf numFmtId="0" fontId="20" fillId="0" borderId="2" xfId="4" applyNumberFormat="1" applyFont="1" applyFill="1" applyBorder="1" applyAlignment="1">
      <alignment vertical="center" wrapText="1"/>
    </xf>
    <xf numFmtId="0" fontId="21" fillId="0" borderId="2" xfId="4" applyFont="1" applyFill="1" applyBorder="1" applyAlignment="1">
      <alignment horizontal="center" vertical="center"/>
    </xf>
    <xf numFmtId="0" fontId="21" fillId="0" borderId="2" xfId="4" applyNumberFormat="1" applyFont="1" applyFill="1" applyBorder="1" applyAlignment="1">
      <alignment vertical="center" wrapText="1"/>
    </xf>
    <xf numFmtId="0" fontId="18" fillId="0" borderId="7" xfId="4" applyFont="1" applyFill="1" applyBorder="1" applyAlignment="1">
      <alignment horizontal="center" vertical="center"/>
    </xf>
    <xf numFmtId="0" fontId="18" fillId="0" borderId="7" xfId="4" applyFont="1" applyFill="1" applyBorder="1" applyAlignment="1">
      <alignment vertical="center"/>
    </xf>
    <xf numFmtId="164" fontId="18" fillId="0" borderId="7" xfId="1" applyNumberFormat="1" applyFont="1" applyFill="1" applyBorder="1" applyAlignment="1">
      <alignment vertical="center"/>
    </xf>
    <xf numFmtId="9" fontId="18" fillId="0" borderId="7" xfId="2" applyFont="1" applyFill="1" applyBorder="1" applyAlignment="1">
      <alignment vertical="center"/>
    </xf>
    <xf numFmtId="9" fontId="16" fillId="0" borderId="8" xfId="2" applyFont="1" applyFill="1" applyBorder="1" applyAlignment="1">
      <alignment horizontal="right" vertical="center"/>
    </xf>
    <xf numFmtId="164" fontId="4" fillId="0" borderId="1" xfId="1" quotePrefix="1" applyNumberFormat="1" applyFont="1" applyFill="1" applyBorder="1" applyAlignment="1">
      <alignment vertical="center" wrapText="1"/>
    </xf>
    <xf numFmtId="164" fontId="6" fillId="0" borderId="1" xfId="1" applyNumberFormat="1" applyFont="1" applyFill="1" applyBorder="1" applyAlignment="1">
      <alignment vertical="center"/>
    </xf>
    <xf numFmtId="164" fontId="1" fillId="0" borderId="1" xfId="1" applyNumberFormat="1" applyFont="1" applyFill="1" applyBorder="1" applyAlignment="1">
      <alignment vertical="center"/>
    </xf>
    <xf numFmtId="164" fontId="1" fillId="0" borderId="0" xfId="1" applyNumberFormat="1" applyFont="1" applyFill="1" applyAlignment="1"/>
    <xf numFmtId="9" fontId="4" fillId="0" borderId="1" xfId="2" applyFont="1" applyBorder="1" applyAlignment="1">
      <alignment vertical="center" wrapText="1"/>
    </xf>
    <xf numFmtId="0" fontId="0" fillId="0" borderId="0" xfId="0" applyAlignment="1"/>
    <xf numFmtId="0" fontId="33" fillId="0" borderId="1" xfId="0" applyFont="1" applyFill="1" applyBorder="1" applyAlignment="1" applyProtection="1">
      <alignment vertical="center" wrapText="1"/>
      <protection locked="0"/>
    </xf>
    <xf numFmtId="164" fontId="33" fillId="0" borderId="1" xfId="1"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164" fontId="34" fillId="0" borderId="1" xfId="1" applyNumberFormat="1" applyFont="1" applyFill="1" applyBorder="1" applyAlignment="1" applyProtection="1">
      <alignment horizontal="center" vertical="center" wrapText="1"/>
      <protection locked="0"/>
    </xf>
    <xf numFmtId="9" fontId="34" fillId="0" borderId="1" xfId="2" applyFont="1" applyFill="1" applyBorder="1" applyAlignment="1" applyProtection="1">
      <alignment horizontal="center" vertical="center" wrapText="1"/>
      <protection locked="0"/>
    </xf>
    <xf numFmtId="0" fontId="20" fillId="0" borderId="1" xfId="0" applyFont="1" applyFill="1" applyBorder="1" applyAlignment="1" applyProtection="1">
      <alignment vertical="center" wrapText="1"/>
      <protection locked="0"/>
    </xf>
    <xf numFmtId="164" fontId="31" fillId="0" borderId="1" xfId="1" applyNumberFormat="1" applyFont="1" applyBorder="1" applyAlignment="1">
      <alignment horizontal="center" vertical="center" wrapText="1"/>
    </xf>
    <xf numFmtId="164" fontId="31" fillId="0" borderId="1" xfId="1" applyNumberFormat="1" applyFont="1" applyBorder="1" applyAlignment="1">
      <alignment horizontal="left" vertical="center" wrapText="1"/>
    </xf>
    <xf numFmtId="164" fontId="33" fillId="2" borderId="1" xfId="1" applyNumberFormat="1" applyFont="1" applyFill="1" applyBorder="1" applyAlignment="1">
      <alignment horizontal="center" vertical="center" wrapText="1"/>
    </xf>
    <xf numFmtId="164" fontId="33" fillId="2" borderId="1" xfId="1" applyNumberFormat="1" applyFont="1" applyFill="1" applyBorder="1" applyAlignment="1">
      <alignment horizontal="left" vertical="center" wrapText="1"/>
    </xf>
    <xf numFmtId="164" fontId="34" fillId="0" borderId="1" xfId="1" quotePrefix="1" applyNumberFormat="1" applyFont="1" applyFill="1" applyBorder="1" applyAlignment="1">
      <alignment horizontal="center" vertical="center" wrapText="1"/>
    </xf>
    <xf numFmtId="164" fontId="34" fillId="0" borderId="1" xfId="1" quotePrefix="1" applyNumberFormat="1" applyFont="1" applyFill="1" applyBorder="1" applyAlignment="1">
      <alignment horizontal="left" vertical="center" wrapText="1"/>
    </xf>
    <xf numFmtId="164" fontId="33" fillId="0" borderId="1" xfId="1" applyNumberFormat="1" applyFont="1" applyFill="1" applyBorder="1" applyAlignment="1">
      <alignment horizontal="left" vertical="center" wrapText="1"/>
    </xf>
    <xf numFmtId="164" fontId="34" fillId="0" borderId="1" xfId="1" applyNumberFormat="1" applyFont="1" applyFill="1" applyBorder="1" applyAlignment="1">
      <alignment horizontal="left" vertical="center" wrapText="1"/>
    </xf>
    <xf numFmtId="164" fontId="34" fillId="2" borderId="1" xfId="1" applyNumberFormat="1" applyFont="1" applyFill="1" applyBorder="1" applyAlignment="1">
      <alignment horizontal="center" vertical="center" wrapText="1"/>
    </xf>
    <xf numFmtId="164" fontId="34" fillId="2" borderId="1" xfId="1" applyNumberFormat="1" applyFont="1" applyFill="1" applyBorder="1" applyAlignment="1">
      <alignment horizontal="left" vertical="center" wrapText="1"/>
    </xf>
    <xf numFmtId="164" fontId="34" fillId="2" borderId="1" xfId="1" quotePrefix="1" applyNumberFormat="1" applyFont="1" applyFill="1" applyBorder="1" applyAlignment="1">
      <alignment horizontal="center" vertical="center" wrapText="1"/>
    </xf>
    <xf numFmtId="164" fontId="33" fillId="2" borderId="1" xfId="1" quotePrefix="1" applyNumberFormat="1" applyFont="1" applyFill="1" applyBorder="1" applyAlignment="1">
      <alignment horizontal="center" vertical="center" wrapText="1"/>
    </xf>
    <xf numFmtId="164" fontId="26" fillId="0" borderId="0" xfId="1" applyNumberFormat="1" applyFont="1" applyFill="1" applyAlignment="1">
      <alignment vertical="top"/>
    </xf>
    <xf numFmtId="0" fontId="27" fillId="0" borderId="0" xfId="0" applyFont="1" applyFill="1" applyAlignment="1">
      <alignment horizontal="center" vertical="top"/>
    </xf>
    <xf numFmtId="0" fontId="38" fillId="0" borderId="0" xfId="0" applyFont="1" applyFill="1" applyAlignment="1">
      <alignment horizontal="center" vertical="center"/>
    </xf>
    <xf numFmtId="164" fontId="27" fillId="0" borderId="1" xfId="1" applyNumberFormat="1" applyFont="1" applyFill="1" applyBorder="1"/>
    <xf numFmtId="0" fontId="27" fillId="0" borderId="0" xfId="0" applyFont="1" applyFill="1"/>
    <xf numFmtId="164" fontId="26" fillId="0" borderId="1" xfId="1" applyNumberFormat="1" applyFont="1" applyFill="1" applyBorder="1"/>
    <xf numFmtId="164" fontId="39" fillId="0" borderId="1" xfId="1" applyNumberFormat="1" applyFont="1" applyFill="1" applyBorder="1" applyAlignment="1">
      <alignment horizontal="center" vertical="center"/>
    </xf>
    <xf numFmtId="164" fontId="26" fillId="0" borderId="0" xfId="1" applyNumberFormat="1" applyFont="1" applyFill="1" applyAlignment="1">
      <alignment horizontal="center" vertical="center"/>
    </xf>
    <xf numFmtId="164" fontId="38" fillId="0" borderId="0" xfId="1" applyNumberFormat="1" applyFont="1" applyFill="1" applyAlignment="1">
      <alignment horizontal="center" vertical="center"/>
    </xf>
    <xf numFmtId="0" fontId="31" fillId="0" borderId="1" xfId="0" applyNumberFormat="1" applyFont="1" applyFill="1" applyBorder="1" applyAlignment="1">
      <alignment horizontal="center" vertical="center" wrapText="1"/>
    </xf>
    <xf numFmtId="0" fontId="31" fillId="0" borderId="1" xfId="1" applyNumberFormat="1" applyFont="1" applyFill="1" applyBorder="1" applyAlignment="1">
      <alignment horizontal="center" vertical="center" wrapText="1"/>
    </xf>
    <xf numFmtId="0" fontId="26" fillId="0" borderId="0" xfId="0" applyNumberFormat="1" applyFont="1" applyFill="1" applyAlignment="1">
      <alignment horizontal="center"/>
    </xf>
    <xf numFmtId="164" fontId="41" fillId="0" borderId="0" xfId="1" applyNumberFormat="1" applyFont="1" applyFill="1"/>
    <xf numFmtId="0" fontId="41" fillId="0" borderId="0" xfId="0" applyFont="1" applyFill="1"/>
    <xf numFmtId="164" fontId="41" fillId="0" borderId="0" xfId="1" applyNumberFormat="1" applyFont="1" applyFill="1" applyAlignment="1">
      <alignment vertical="top"/>
    </xf>
    <xf numFmtId="164" fontId="41" fillId="0" borderId="0" xfId="1" applyNumberFormat="1" applyFont="1" applyFill="1" applyAlignment="1">
      <alignment horizontal="center" vertical="center"/>
    </xf>
    <xf numFmtId="0" fontId="31" fillId="0" borderId="1" xfId="1" applyNumberFormat="1" applyFont="1" applyBorder="1" applyAlignment="1">
      <alignment horizontal="center" vertical="center" wrapText="1"/>
    </xf>
    <xf numFmtId="9" fontId="27" fillId="0" borderId="1" xfId="2" applyNumberFormat="1" applyFont="1" applyFill="1" applyBorder="1" applyAlignment="1">
      <alignment horizontal="center" vertical="center" wrapText="1"/>
    </xf>
    <xf numFmtId="9" fontId="31" fillId="0" borderId="1" xfId="2" applyNumberFormat="1" applyFont="1" applyBorder="1" applyAlignment="1">
      <alignment horizontal="center" vertical="center" wrapText="1"/>
    </xf>
    <xf numFmtId="9" fontId="31" fillId="0" borderId="1" xfId="2" applyNumberFormat="1" applyFont="1" applyFill="1" applyBorder="1" applyAlignment="1">
      <alignment horizontal="center" vertical="center" wrapText="1"/>
    </xf>
    <xf numFmtId="9" fontId="26" fillId="0" borderId="1" xfId="2" applyNumberFormat="1" applyFont="1" applyFill="1" applyBorder="1" applyAlignment="1">
      <alignment horizontal="center" vertical="center" wrapText="1"/>
    </xf>
    <xf numFmtId="9" fontId="35" fillId="0" borderId="1" xfId="2" applyNumberFormat="1" applyFont="1" applyFill="1" applyBorder="1" applyAlignment="1">
      <alignment horizontal="center" vertical="center" wrapText="1"/>
    </xf>
    <xf numFmtId="9" fontId="26" fillId="0" borderId="1" xfId="2" applyNumberFormat="1" applyFont="1" applyBorder="1" applyAlignment="1">
      <alignment horizontal="center" vertical="center" wrapText="1"/>
    </xf>
    <xf numFmtId="9" fontId="27" fillId="0" borderId="1" xfId="2" applyNumberFormat="1" applyFont="1" applyBorder="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43" fontId="33" fillId="0" borderId="1" xfId="1" applyFont="1" applyFill="1" applyBorder="1" applyAlignment="1">
      <alignment horizontal="center" vertical="center" wrapText="1"/>
    </xf>
    <xf numFmtId="0" fontId="2" fillId="0" borderId="0" xfId="0" applyFont="1" applyFill="1" applyAlignment="1">
      <alignment horizontal="right" vertical="center"/>
    </xf>
    <xf numFmtId="164" fontId="6" fillId="0" borderId="1" xfId="1" applyNumberFormat="1" applyFont="1" applyFill="1" applyBorder="1" applyAlignment="1">
      <alignment horizontal="center" vertical="center"/>
    </xf>
    <xf numFmtId="3" fontId="0" fillId="0" borderId="0" xfId="0" applyNumberFormat="1" applyFill="1"/>
    <xf numFmtId="164" fontId="5" fillId="0" borderId="1"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9" fontId="12" fillId="0" borderId="1" xfId="2" applyFont="1" applyFill="1" applyBorder="1" applyAlignment="1">
      <alignment horizontal="center" vertical="center" wrapText="1"/>
    </xf>
    <xf numFmtId="0" fontId="6" fillId="0" borderId="1" xfId="0" applyFont="1" applyFill="1" applyBorder="1" applyAlignment="1">
      <alignment vertical="center" wrapText="1"/>
    </xf>
    <xf numFmtId="9" fontId="2" fillId="0" borderId="4" xfId="2"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top"/>
    </xf>
    <xf numFmtId="0" fontId="10"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top"/>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16" fillId="0" borderId="1" xfId="2"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9" fontId="37" fillId="0" borderId="4" xfId="2" applyFont="1" applyFill="1" applyBorder="1" applyAlignment="1">
      <alignment horizontal="center"/>
    </xf>
    <xf numFmtId="0" fontId="32" fillId="0" borderId="0" xfId="0" applyFont="1" applyFill="1" applyAlignment="1">
      <alignment horizontal="center"/>
    </xf>
    <xf numFmtId="164" fontId="37" fillId="0" borderId="0" xfId="1" applyNumberFormat="1" applyFont="1" applyFill="1" applyAlignment="1">
      <alignment horizontal="center"/>
    </xf>
    <xf numFmtId="0" fontId="25" fillId="0" borderId="0" xfId="0" applyFont="1" applyFill="1" applyAlignment="1">
      <alignment horizontal="center" vertical="top"/>
    </xf>
    <xf numFmtId="0" fontId="10" fillId="0" borderId="0" xfId="0" applyFont="1" applyFill="1" applyAlignment="1">
      <alignment horizontal="center" vertical="center" wrapText="1"/>
    </xf>
    <xf numFmtId="0" fontId="36" fillId="0" borderId="0" xfId="0" applyFont="1" applyFill="1" applyAlignment="1">
      <alignment horizontal="center" vertical="center"/>
    </xf>
    <xf numFmtId="0" fontId="15" fillId="0" borderId="0" xfId="0" applyFont="1" applyAlignment="1">
      <alignment horizontal="center" vertical="center"/>
    </xf>
    <xf numFmtId="0" fontId="14" fillId="0" borderId="4" xfId="0" applyFont="1" applyFill="1" applyBorder="1" applyAlignment="1">
      <alignment horizontal="center"/>
    </xf>
    <xf numFmtId="0" fontId="25" fillId="0" borderId="0" xfId="0" applyFont="1" applyFill="1" applyAlignment="1">
      <alignment horizontal="center"/>
    </xf>
    <xf numFmtId="0" fontId="28" fillId="0" borderId="0" xfId="0" applyFont="1" applyFill="1" applyAlignment="1">
      <alignment horizontal="center"/>
    </xf>
    <xf numFmtId="0" fontId="33" fillId="0"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43" fontId="33" fillId="0" borderId="1" xfId="1" applyFont="1" applyFill="1" applyBorder="1" applyAlignment="1">
      <alignment horizontal="center" vertical="center" wrapText="1"/>
    </xf>
    <xf numFmtId="164" fontId="33" fillId="0" borderId="1" xfId="1" applyNumberFormat="1" applyFont="1" applyFill="1" applyBorder="1" applyAlignment="1">
      <alignment horizontal="center" vertical="center" wrapText="1"/>
    </xf>
    <xf numFmtId="164" fontId="3" fillId="0" borderId="9"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6" fillId="0" borderId="10" xfId="1" applyNumberFormat="1" applyFont="1" applyBorder="1" applyAlignment="1">
      <alignment horizontal="center" vertical="center"/>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0" fontId="3" fillId="0" borderId="1" xfId="0" applyFont="1" applyBorder="1" applyAlignment="1">
      <alignment horizontal="center" vertical="center" wrapText="1"/>
    </xf>
    <xf numFmtId="9" fontId="6" fillId="0" borderId="1" xfId="2" applyFont="1" applyBorder="1" applyAlignment="1">
      <alignment horizontal="center" vertical="center" wrapText="1"/>
    </xf>
    <xf numFmtId="164" fontId="6" fillId="0" borderId="1" xfId="1" applyNumberFormat="1" applyFont="1" applyBorder="1" applyAlignment="1">
      <alignment horizontal="center" vertical="center"/>
    </xf>
    <xf numFmtId="164" fontId="5" fillId="0" borderId="0" xfId="1" applyNumberFormat="1" applyFont="1" applyAlignment="1">
      <alignment horizontal="center"/>
    </xf>
    <xf numFmtId="164" fontId="29" fillId="0" borderId="4" xfId="1" applyNumberFormat="1" applyFont="1" applyBorder="1" applyAlignment="1">
      <alignment horizontal="center" vertical="center"/>
    </xf>
    <xf numFmtId="164" fontId="31" fillId="0" borderId="1" xfId="1" applyNumberFormat="1" applyFont="1" applyBorder="1" applyAlignment="1">
      <alignment horizontal="center" vertical="center" wrapText="1"/>
    </xf>
    <xf numFmtId="0" fontId="33" fillId="0" borderId="9" xfId="4" applyFont="1" applyFill="1" applyBorder="1" applyAlignment="1">
      <alignment horizontal="center" vertical="center"/>
    </xf>
    <xf numFmtId="0" fontId="33" fillId="0" borderId="3" xfId="4" applyFont="1" applyFill="1" applyBorder="1" applyAlignment="1">
      <alignment horizontal="center" vertical="center"/>
    </xf>
    <xf numFmtId="0" fontId="33" fillId="0" borderId="8" xfId="4" applyFont="1" applyFill="1" applyBorder="1" applyAlignment="1">
      <alignment horizontal="center" vertical="center"/>
    </xf>
    <xf numFmtId="0" fontId="33" fillId="0" borderId="9" xfId="4" applyNumberFormat="1" applyFont="1" applyFill="1" applyBorder="1" applyAlignment="1">
      <alignment horizontal="center" vertical="center"/>
    </xf>
    <xf numFmtId="0" fontId="33" fillId="0" borderId="3" xfId="4" applyNumberFormat="1" applyFont="1" applyFill="1" applyBorder="1" applyAlignment="1">
      <alignment horizontal="center" vertical="center"/>
    </xf>
    <xf numFmtId="0" fontId="33" fillId="0" borderId="8" xfId="4" applyNumberFormat="1" applyFont="1" applyFill="1" applyBorder="1" applyAlignment="1">
      <alignment horizontal="center" vertical="center"/>
    </xf>
    <xf numFmtId="164" fontId="31" fillId="0" borderId="10" xfId="1" applyNumberFormat="1" applyFont="1" applyFill="1" applyBorder="1" applyAlignment="1">
      <alignment horizontal="center" vertical="center" wrapText="1"/>
    </xf>
    <xf numFmtId="164" fontId="31" fillId="0" borderId="12" xfId="1" applyNumberFormat="1" applyFont="1" applyFill="1" applyBorder="1" applyAlignment="1">
      <alignment horizontal="center" vertical="center" wrapText="1"/>
    </xf>
    <xf numFmtId="164" fontId="31" fillId="0" borderId="11" xfId="1" applyNumberFormat="1" applyFont="1" applyFill="1" applyBorder="1" applyAlignment="1">
      <alignment horizontal="center" vertical="center" wrapText="1"/>
    </xf>
    <xf numFmtId="164" fontId="31" fillId="0" borderId="9" xfId="1" applyNumberFormat="1" applyFont="1" applyFill="1" applyBorder="1" applyAlignment="1">
      <alignment horizontal="center" vertical="center" wrapText="1"/>
    </xf>
    <xf numFmtId="164" fontId="31" fillId="0" borderId="3" xfId="1" applyNumberFormat="1" applyFont="1" applyFill="1" applyBorder="1" applyAlignment="1">
      <alignment horizontal="center" vertical="center" wrapText="1"/>
    </xf>
    <xf numFmtId="164" fontId="31" fillId="0" borderId="8" xfId="1" applyNumberFormat="1" applyFont="1" applyFill="1" applyBorder="1" applyAlignment="1">
      <alignment horizontal="center" vertical="center" wrapText="1"/>
    </xf>
    <xf numFmtId="164" fontId="42" fillId="0" borderId="0" xfId="1" applyNumberFormat="1" applyFont="1" applyFill="1" applyAlignment="1">
      <alignment horizontal="center"/>
    </xf>
    <xf numFmtId="0" fontId="43" fillId="0" borderId="0" xfId="0" applyFont="1" applyFill="1" applyAlignment="1">
      <alignment horizontal="center" vertical="top"/>
    </xf>
    <xf numFmtId="0" fontId="40" fillId="0" borderId="0" xfId="0" applyFont="1" applyFill="1" applyAlignment="1">
      <alignment horizontal="center" vertical="center"/>
    </xf>
    <xf numFmtId="0" fontId="41" fillId="0" borderId="0" xfId="0" applyFont="1" applyFill="1" applyAlignment="1">
      <alignment horizontal="center"/>
    </xf>
    <xf numFmtId="0" fontId="0" fillId="0" borderId="0" xfId="0" applyFont="1" applyFill="1"/>
    <xf numFmtId="9" fontId="33" fillId="0" borderId="1" xfId="2" applyFont="1" applyFill="1" applyBorder="1" applyAlignment="1" applyProtection="1">
      <alignment horizontal="center" vertical="center" wrapText="1"/>
      <protection locked="0"/>
    </xf>
    <xf numFmtId="0" fontId="0" fillId="0" borderId="0" xfId="0" applyFill="1" applyAlignment="1">
      <alignment horizontal="center"/>
    </xf>
    <xf numFmtId="0" fontId="34" fillId="0" borderId="1" xfId="0" applyFont="1" applyFill="1" applyBorder="1" applyAlignment="1" applyProtection="1">
      <alignment horizontal="center" vertical="center" wrapText="1"/>
      <protection locked="0"/>
    </xf>
    <xf numFmtId="9" fontId="33" fillId="0" borderId="1" xfId="2" applyFont="1" applyFill="1" applyBorder="1" applyAlignment="1">
      <alignment horizontal="center" vertical="center" wrapText="1"/>
    </xf>
    <xf numFmtId="9" fontId="33" fillId="0" borderId="1" xfId="2" applyFont="1" applyFill="1" applyBorder="1" applyAlignment="1" applyProtection="1">
      <alignment horizontal="center" vertical="center" wrapText="1"/>
      <protection locked="0"/>
    </xf>
    <xf numFmtId="0" fontId="27" fillId="0" borderId="0" xfId="0" applyFont="1" applyFill="1" applyAlignment="1">
      <alignment horizontal="center" vertical="center"/>
    </xf>
    <xf numFmtId="0" fontId="26" fillId="0" borderId="0" xfId="0" applyFont="1" applyFill="1" applyAlignment="1">
      <alignment horizontal="center" vertical="center"/>
    </xf>
    <xf numFmtId="0" fontId="27" fillId="0" borderId="1" xfId="0" applyFont="1" applyFill="1" applyBorder="1" applyAlignment="1">
      <alignment horizontal="center" vertical="center"/>
    </xf>
  </cellXfs>
  <cellStyles count="8">
    <cellStyle name="Comma" xfId="1" builtinId="3"/>
    <cellStyle name="Comma 2" xfId="7"/>
    <cellStyle name="Normal" xfId="0" builtinId="0"/>
    <cellStyle name="Normal 2" xfId="4"/>
    <cellStyle name="Normal 3" xfId="5"/>
    <cellStyle name="Normal 4" xfId="3"/>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790575</xdr:colOff>
      <xdr:row>1</xdr:row>
      <xdr:rowOff>209550</xdr:rowOff>
    </xdr:from>
    <xdr:to>
      <xdr:col>1</xdr:col>
      <xdr:colOff>1514475</xdr:colOff>
      <xdr:row>1</xdr:row>
      <xdr:rowOff>209550</xdr:rowOff>
    </xdr:to>
    <xdr:cxnSp macro="">
      <xdr:nvCxnSpPr>
        <xdr:cNvPr id="2" name="Straight Connector 1"/>
        <xdr:cNvCxnSpPr/>
      </xdr:nvCxnSpPr>
      <xdr:spPr>
        <a:xfrm>
          <a:off x="1123950" y="400050"/>
          <a:ext cx="723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2</xdr:row>
      <xdr:rowOff>0</xdr:rowOff>
    </xdr:from>
    <xdr:to>
      <xdr:col>1</xdr:col>
      <xdr:colOff>1333500</xdr:colOff>
      <xdr:row>2</xdr:row>
      <xdr:rowOff>0</xdr:rowOff>
    </xdr:to>
    <xdr:cxnSp macro="">
      <xdr:nvCxnSpPr>
        <xdr:cNvPr id="3" name="Straight Connector 2"/>
        <xdr:cNvCxnSpPr/>
      </xdr:nvCxnSpPr>
      <xdr:spPr>
        <a:xfrm>
          <a:off x="914400" y="381000"/>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657225</xdr:colOff>
      <xdr:row>1</xdr:row>
      <xdr:rowOff>180975</xdr:rowOff>
    </xdr:from>
    <xdr:to>
      <xdr:col>1</xdr:col>
      <xdr:colOff>1304925</xdr:colOff>
      <xdr:row>1</xdr:row>
      <xdr:rowOff>180975</xdr:rowOff>
    </xdr:to>
    <xdr:cxnSp macro="">
      <xdr:nvCxnSpPr>
        <xdr:cNvPr id="2" name="Straight Connector 1"/>
        <xdr:cNvCxnSpPr/>
      </xdr:nvCxnSpPr>
      <xdr:spPr>
        <a:xfrm>
          <a:off x="971550" y="371475"/>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857250</xdr:colOff>
      <xdr:row>1</xdr:row>
      <xdr:rowOff>171450</xdr:rowOff>
    </xdr:from>
    <xdr:to>
      <xdr:col>1</xdr:col>
      <xdr:colOff>1504950</xdr:colOff>
      <xdr:row>1</xdr:row>
      <xdr:rowOff>171450</xdr:rowOff>
    </xdr:to>
    <xdr:cxnSp macro="">
      <xdr:nvCxnSpPr>
        <xdr:cNvPr id="2" name="Straight Connector 1"/>
        <xdr:cNvCxnSpPr/>
      </xdr:nvCxnSpPr>
      <xdr:spPr>
        <a:xfrm>
          <a:off x="1200150" y="361950"/>
          <a:ext cx="647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2</xdr:row>
      <xdr:rowOff>9525</xdr:rowOff>
    </xdr:from>
    <xdr:to>
      <xdr:col>1</xdr:col>
      <xdr:colOff>1104900</xdr:colOff>
      <xdr:row>2</xdr:row>
      <xdr:rowOff>9525</xdr:rowOff>
    </xdr:to>
    <xdr:cxnSp macro="">
      <xdr:nvCxnSpPr>
        <xdr:cNvPr id="2" name="Straight Connector 1"/>
        <xdr:cNvCxnSpPr/>
      </xdr:nvCxnSpPr>
      <xdr:spPr>
        <a:xfrm>
          <a:off x="800100" y="409575"/>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1</xdr:row>
      <xdr:rowOff>190500</xdr:rowOff>
    </xdr:from>
    <xdr:to>
      <xdr:col>1</xdr:col>
      <xdr:colOff>1076325</xdr:colOff>
      <xdr:row>1</xdr:row>
      <xdr:rowOff>190500</xdr:rowOff>
    </xdr:to>
    <xdr:cxnSp macro="">
      <xdr:nvCxnSpPr>
        <xdr:cNvPr id="2" name="Straight Connector 1"/>
        <xdr:cNvCxnSpPr/>
      </xdr:nvCxnSpPr>
      <xdr:spPr>
        <a:xfrm>
          <a:off x="600075" y="381000"/>
          <a:ext cx="657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809625</xdr:colOff>
      <xdr:row>1</xdr:row>
      <xdr:rowOff>180975</xdr:rowOff>
    </xdr:from>
    <xdr:to>
      <xdr:col>1</xdr:col>
      <xdr:colOff>1476375</xdr:colOff>
      <xdr:row>1</xdr:row>
      <xdr:rowOff>180975</xdr:rowOff>
    </xdr:to>
    <xdr:cxnSp macro="">
      <xdr:nvCxnSpPr>
        <xdr:cNvPr id="2" name="Straight Connector 1"/>
        <xdr:cNvCxnSpPr/>
      </xdr:nvCxnSpPr>
      <xdr:spPr>
        <a:xfrm>
          <a:off x="1171575" y="371475"/>
          <a:ext cx="6667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5932.27231\48%20ND%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NGNH~1.NS\AppData\Local\Temp\Rar$DIa6408.33419\60-CAN%20DOI%20QUYET%20TOAN%20_%20H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U%20LUC%20QUYET%20TOAN%20THU%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UNG/Google%20Drive/N&#258;M%202020/C&#212;NG%20KHAI%20NG&#194;N%20S&#193;CH/QUY&#7870;T%20TO&#193;N%202018/T&#192;I%20LI&#7878;U/BIEU%20MAU%20TRINH%20HDN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ONGNH~1.NS\AppData\Local\Temp\Rar$DIa1560.26832\51-53%20-%20H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ONGNH~1.NS\AppData\Local\Temp\Rar$DIa5932.11364\51-53%20-%20H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ONGNH~1.NS\AppData\Local\Temp\Rar$DIa2416.4879\62-%20TINH-T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HUNG/Google%20Drive/N&#258;M%202021/C&#212;NG%20KHAI%20NG&#194;N%20S&#193;CH/QUYET%20TOAN%202019/48-6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ONGNH~1.NS\AppData\Local\Temp\Rar$DIa8704.22763\BIEU%2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an ANH TU SUA"/>
      <sheetName val="tr. dong"/>
      <sheetName val="Sheet1 (2)"/>
    </sheetNames>
    <sheetDataSet>
      <sheetData sheetId="0" refreshError="1"/>
      <sheetData sheetId="1" refreshError="1"/>
      <sheetData sheetId="2">
        <row r="13">
          <cell r="C13">
            <v>6630787</v>
          </cell>
          <cell r="D13">
            <v>11664368.934214</v>
          </cell>
        </row>
        <row r="14">
          <cell r="C14">
            <v>13995134</v>
          </cell>
          <cell r="D14">
            <v>11904877.175714001</v>
          </cell>
        </row>
        <row r="15">
          <cell r="C15">
            <v>7876786</v>
          </cell>
          <cell r="D15">
            <v>7821926</v>
          </cell>
        </row>
        <row r="19">
          <cell r="D19">
            <v>2816.4634350000001</v>
          </cell>
        </row>
        <row r="20">
          <cell r="C20">
            <v>3000</v>
          </cell>
          <cell r="D20">
            <v>132875.28331600002</v>
          </cell>
        </row>
        <row r="24">
          <cell r="D24">
            <v>4601829.8989110002</v>
          </cell>
        </row>
        <row r="25">
          <cell r="D25">
            <v>9730163.0272589996</v>
          </cell>
        </row>
        <row r="28">
          <cell r="C28">
            <v>14283435</v>
          </cell>
          <cell r="D28">
            <v>6309943.7940960005</v>
          </cell>
        </row>
        <row r="29">
          <cell r="C29">
            <v>13487667</v>
          </cell>
          <cell r="D29">
            <v>12581874.242894001</v>
          </cell>
        </row>
        <row r="30">
          <cell r="C30">
            <v>70000</v>
          </cell>
        </row>
        <row r="31">
          <cell r="C31">
            <v>2910</v>
          </cell>
        </row>
        <row r="32">
          <cell r="C32">
            <v>419960</v>
          </cell>
        </row>
        <row r="33">
          <cell r="C33">
            <v>1011083</v>
          </cell>
        </row>
        <row r="38">
          <cell r="C38">
            <v>60603</v>
          </cell>
          <cell r="D38">
            <v>36861.074933999997</v>
          </cell>
        </row>
        <row r="48">
          <cell r="D48">
            <v>5407768.9199450053</v>
          </cell>
        </row>
        <row r="51">
          <cell r="C51">
            <v>315025</v>
          </cell>
          <cell r="D51">
            <v>710489.76650000003</v>
          </cell>
        </row>
        <row r="54">
          <cell r="D54">
            <v>184905.52413599973</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doi"/>
      <sheetName val="Thu"/>
      <sheetName val="Bieu so 62"/>
      <sheetName val="TT"/>
      <sheetName val="TT-c"/>
      <sheetName val="can doi 0-tr.dong"/>
      <sheetName val="Sheet1"/>
    </sheetNames>
    <sheetDataSet>
      <sheetData sheetId="0"/>
      <sheetData sheetId="1" refreshError="1"/>
      <sheetData sheetId="2" refreshError="1"/>
      <sheetData sheetId="3" refreshError="1"/>
      <sheetData sheetId="4" refreshError="1"/>
      <sheetData sheetId="5">
        <row r="11">
          <cell r="B11">
            <v>11664368.934214</v>
          </cell>
        </row>
        <row r="12">
          <cell r="G12">
            <v>54342.614357999999</v>
          </cell>
        </row>
        <row r="14">
          <cell r="G14">
            <v>2910</v>
          </cell>
        </row>
        <row r="19">
          <cell r="G19">
            <v>20754666.370122001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sheetName val="TM.PLP"/>
      <sheetName val="61 trđ"/>
    </sheetNames>
    <sheetDataSet>
      <sheetData sheetId="0"/>
      <sheetData sheetId="1"/>
      <sheetData sheetId="2">
        <row r="10">
          <cell r="G10">
            <v>86426302.593495995</v>
          </cell>
        </row>
        <row r="11">
          <cell r="G11">
            <v>70446544.179692999</v>
          </cell>
        </row>
        <row r="12">
          <cell r="G12">
            <v>55387751.295428999</v>
          </cell>
        </row>
        <row r="13">
          <cell r="G13">
            <v>39407992.881626002</v>
          </cell>
        </row>
        <row r="17">
          <cell r="F17">
            <v>1324400</v>
          </cell>
          <cell r="G17">
            <v>1308670.8721759999</v>
          </cell>
        </row>
        <row r="19">
          <cell r="F19">
            <v>863000</v>
          </cell>
          <cell r="G19">
            <v>516356.04275399999</v>
          </cell>
        </row>
        <row r="20">
          <cell r="F20">
            <v>392000</v>
          </cell>
          <cell r="G20">
            <v>295334.74002199998</v>
          </cell>
        </row>
        <row r="22">
          <cell r="F22">
            <v>815000.00000000012</v>
          </cell>
          <cell r="G22">
            <v>730370.89816400001</v>
          </cell>
        </row>
        <row r="23">
          <cell r="F23">
            <v>1177000</v>
          </cell>
          <cell r="G23">
            <v>695387.20851699996</v>
          </cell>
        </row>
        <row r="24">
          <cell r="F24">
            <v>650000</v>
          </cell>
          <cell r="G24">
            <v>681363.64576600003</v>
          </cell>
        </row>
        <row r="25">
          <cell r="F25">
            <v>50000</v>
          </cell>
          <cell r="G25">
            <v>109325.28842300001</v>
          </cell>
        </row>
        <row r="27">
          <cell r="F27">
            <v>4458000</v>
          </cell>
          <cell r="G27">
            <v>3154776.8366180002</v>
          </cell>
        </row>
        <row r="28">
          <cell r="F28">
            <v>350000</v>
          </cell>
          <cell r="G28">
            <v>389112.93979700003</v>
          </cell>
        </row>
        <row r="29">
          <cell r="F29">
            <v>9361000</v>
          </cell>
          <cell r="G29">
            <v>7752790.1413540002</v>
          </cell>
        </row>
        <row r="30">
          <cell r="F30">
            <v>10000</v>
          </cell>
          <cell r="G30">
            <v>5586.4409560000004</v>
          </cell>
        </row>
        <row r="32">
          <cell r="F32">
            <v>3247000</v>
          </cell>
          <cell r="G32">
            <v>3266759.0587929999</v>
          </cell>
        </row>
        <row r="33">
          <cell r="F33">
            <v>35000</v>
          </cell>
          <cell r="G33">
            <v>29135.037838</v>
          </cell>
        </row>
        <row r="34">
          <cell r="F34">
            <v>1500000</v>
          </cell>
          <cell r="G34">
            <v>1479720.5905889999</v>
          </cell>
        </row>
        <row r="35">
          <cell r="F35">
            <v>90000</v>
          </cell>
          <cell r="G35">
            <v>101787.23548600001</v>
          </cell>
        </row>
        <row r="47">
          <cell r="F47">
            <v>1280000</v>
          </cell>
          <cell r="G47">
            <v>1616713.3867210001</v>
          </cell>
        </row>
        <row r="48">
          <cell r="F48">
            <v>0</v>
          </cell>
          <cell r="G48">
            <v>349.76956799999999</v>
          </cell>
        </row>
        <row r="49">
          <cell r="F49">
            <v>62000</v>
          </cell>
          <cell r="G49">
            <v>64847.037552000002</v>
          </cell>
        </row>
        <row r="50">
          <cell r="F50">
            <v>5800000</v>
          </cell>
          <cell r="G50">
            <v>5223366.8416600004</v>
          </cell>
        </row>
        <row r="51">
          <cell r="F51">
            <v>510000</v>
          </cell>
          <cell r="G51">
            <v>689196.09430800006</v>
          </cell>
        </row>
        <row r="54">
          <cell r="F54">
            <v>500000</v>
          </cell>
          <cell r="G54">
            <v>450073.26731099997</v>
          </cell>
        </row>
        <row r="60">
          <cell r="F60">
            <v>1500000</v>
          </cell>
          <cell r="G60">
            <v>5243497.8286520001</v>
          </cell>
        </row>
        <row r="62">
          <cell r="F62">
            <v>600000</v>
          </cell>
          <cell r="G62">
            <v>1486730.1740359999</v>
          </cell>
        </row>
        <row r="64">
          <cell r="F64">
            <v>0</v>
          </cell>
          <cell r="G64">
            <v>16074.651911000001</v>
          </cell>
        </row>
        <row r="65">
          <cell r="F65">
            <v>180000</v>
          </cell>
          <cell r="G65">
            <v>238240.60686599999</v>
          </cell>
        </row>
        <row r="68">
          <cell r="F68">
            <v>1000</v>
          </cell>
          <cell r="G68">
            <v>7209.2566690000003</v>
          </cell>
        </row>
        <row r="69">
          <cell r="F69">
            <v>750000</v>
          </cell>
          <cell r="G69">
            <v>729274.67879999999</v>
          </cell>
        </row>
        <row r="81">
          <cell r="F81">
            <v>200000</v>
          </cell>
          <cell r="G81">
            <v>309127.76373000001</v>
          </cell>
        </row>
        <row r="82">
          <cell r="F82">
            <v>1485000</v>
          </cell>
          <cell r="G82">
            <v>1489924.1688000001</v>
          </cell>
        </row>
        <row r="91">
          <cell r="F91">
            <v>80000</v>
          </cell>
          <cell r="G91">
            <v>107407.254289</v>
          </cell>
        </row>
        <row r="92">
          <cell r="F92">
            <v>2545000</v>
          </cell>
          <cell r="G92">
            <v>2613143.6721350001</v>
          </cell>
        </row>
        <row r="93">
          <cell r="F93">
            <v>160000</v>
          </cell>
          <cell r="G93">
            <v>89033.235417999997</v>
          </cell>
        </row>
        <row r="94">
          <cell r="G94">
            <v>14150676.076781999</v>
          </cell>
        </row>
        <row r="95">
          <cell r="G95">
            <v>64962.0841</v>
          </cell>
        </row>
        <row r="96">
          <cell r="F96">
            <v>0</v>
          </cell>
        </row>
        <row r="97">
          <cell r="G97">
            <v>22597.431499999999</v>
          </cell>
        </row>
        <row r="98">
          <cell r="G98">
            <v>-15979758.413803</v>
          </cell>
        </row>
        <row r="99">
          <cell r="G99">
            <v>9923.0973699999995</v>
          </cell>
        </row>
        <row r="100">
          <cell r="G100">
            <v>132875.28331599999</v>
          </cell>
        </row>
        <row r="113">
          <cell r="G113">
            <v>16238178.232356001</v>
          </cell>
        </row>
        <row r="118">
          <cell r="G118">
            <v>468380.13954100001</v>
          </cell>
        </row>
        <row r="120">
          <cell r="G120">
            <v>9730163.0272589996</v>
          </cell>
        </row>
        <row r="121">
          <cell r="G121">
            <v>4601829.8989110002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51"/>
      <sheetName val="52"/>
      <sheetName val="50"/>
      <sheetName val="53"/>
      <sheetName val="54"/>
      <sheetName val="58"/>
      <sheetName val="59"/>
      <sheetName val="61"/>
    </sheetNames>
    <sheetDataSet>
      <sheetData sheetId="0"/>
      <sheetData sheetId="1"/>
      <sheetData sheetId="2">
        <row r="12">
          <cell r="C12">
            <v>0</v>
          </cell>
        </row>
      </sheetData>
      <sheetData sheetId="3">
        <row r="11">
          <cell r="B11" t="str">
            <v>TỔNG ĐÃ LOẠI TRỪ HOÀN THUẾ GTGT</v>
          </cell>
        </row>
        <row r="49">
          <cell r="D49">
            <v>0</v>
          </cell>
        </row>
        <row r="100">
          <cell r="C100">
            <v>0</v>
          </cell>
        </row>
        <row r="101">
          <cell r="C101">
            <v>0</v>
          </cell>
        </row>
      </sheetData>
      <sheetData sheetId="4">
        <row r="48">
          <cell r="E48">
            <v>0</v>
          </cell>
        </row>
        <row r="71">
          <cell r="D71">
            <v>2910</v>
          </cell>
          <cell r="H71">
            <v>2910</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51-chi tiet"/>
      <sheetName val="51-tr.dong"/>
      <sheetName val="53-TR.DONG"/>
      <sheetName val="Sheet1 (5)"/>
      <sheetName val="Sheet1 (4)"/>
    </sheetNames>
    <sheetDataSet>
      <sheetData sheetId="0"/>
      <sheetData sheetId="1"/>
      <sheetData sheetId="2"/>
      <sheetData sheetId="3">
        <row r="11">
          <cell r="D11">
            <v>10769903</v>
          </cell>
          <cell r="E11">
            <v>3513535</v>
          </cell>
        </row>
        <row r="40">
          <cell r="D40">
            <v>5374956.6239459999</v>
          </cell>
          <cell r="E40">
            <v>8112710</v>
          </cell>
        </row>
        <row r="45">
          <cell r="D45">
            <v>1522965.7400499999</v>
          </cell>
          <cell r="E45">
            <v>3903408</v>
          </cell>
        </row>
        <row r="49">
          <cell r="D49">
            <v>78190.009770999997</v>
          </cell>
        </row>
        <row r="71">
          <cell r="D71">
            <v>70000</v>
          </cell>
        </row>
        <row r="72">
          <cell r="D72">
            <v>315022</v>
          </cell>
        </row>
        <row r="74">
          <cell r="D74">
            <v>204942</v>
          </cell>
          <cell r="E74">
            <v>215018</v>
          </cell>
        </row>
        <row r="75">
          <cell r="D75">
            <v>867550</v>
          </cell>
          <cell r="E75">
            <v>143533</v>
          </cell>
        </row>
        <row r="76">
          <cell r="D76">
            <v>60603</v>
          </cell>
          <cell r="H76">
            <v>36861.074934000004</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51-chi tiet"/>
      <sheetName val="51-tr.dong"/>
      <sheetName val="53-TR.DONG"/>
      <sheetName val="Sheet1 (5)"/>
      <sheetName val="Sheet1 (4)"/>
    </sheetNames>
    <sheetDataSet>
      <sheetData sheetId="0" refreshError="1"/>
      <sheetData sheetId="1" refreshError="1"/>
      <sheetData sheetId="2" refreshError="1"/>
      <sheetData sheetId="3">
        <row r="11">
          <cell r="H11">
            <v>3158280.8386250008</v>
          </cell>
          <cell r="I11">
            <v>3151662.9554709992</v>
          </cell>
        </row>
        <row r="40">
          <cell r="H40">
            <v>4410463.8675829992</v>
          </cell>
          <cell r="I40">
            <v>8171410.3753110003</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2 (3)"/>
      <sheetName val="Sheet2 (2)"/>
      <sheetName val="Sheet3"/>
    </sheetNames>
    <sheetDataSet>
      <sheetData sheetId="0" refreshError="1"/>
      <sheetData sheetId="1">
        <row r="11">
          <cell r="F11">
            <v>3179391478575</v>
          </cell>
        </row>
        <row r="15">
          <cell r="F15">
            <v>239818398932</v>
          </cell>
          <cell r="G15">
            <v>964202738888</v>
          </cell>
        </row>
        <row r="16">
          <cell r="F16">
            <v>12923438000</v>
          </cell>
          <cell r="G16">
            <v>2964397000</v>
          </cell>
        </row>
        <row r="28">
          <cell r="F28">
            <v>54342614358</v>
          </cell>
        </row>
        <row r="29">
          <cell r="F29">
            <v>710489766500</v>
          </cell>
        </row>
        <row r="34">
          <cell r="F34">
            <v>1220355586914</v>
          </cell>
          <cell r="G34">
            <v>3865266552456</v>
          </cell>
          <cell r="H34">
            <v>1340882639</v>
          </cell>
        </row>
        <row r="37">
          <cell r="F37">
            <v>50180486903</v>
          </cell>
          <cell r="G37">
            <v>958562500</v>
          </cell>
        </row>
        <row r="59">
          <cell r="F59">
            <v>18042529017933</v>
          </cell>
          <cell r="G59">
            <v>2412208682796</v>
          </cell>
          <cell r="H59">
            <v>299928669393</v>
          </cell>
        </row>
        <row r="62">
          <cell r="F62">
            <v>6685635000000</v>
          </cell>
          <cell r="G62">
            <v>1730617232356</v>
          </cell>
        </row>
        <row r="67">
          <cell r="G67">
            <v>457032036326</v>
          </cell>
          <cell r="H67">
            <v>11348103215</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50"/>
      <sheetName val="51"/>
      <sheetName val="52"/>
      <sheetName val="53"/>
      <sheetName val="54"/>
      <sheetName val="58"/>
      <sheetName val="59"/>
      <sheetName val="61"/>
      <sheetName val="Sheet1 (2)"/>
    </sheetNames>
    <sheetDataSet>
      <sheetData sheetId="0"/>
      <sheetData sheetId="1">
        <row r="11">
          <cell r="G11">
            <v>54743489.154746003</v>
          </cell>
        </row>
        <row r="17">
          <cell r="D17">
            <v>622468</v>
          </cell>
          <cell r="G17">
            <v>615075.31053100002</v>
          </cell>
        </row>
        <row r="18">
          <cell r="D18">
            <v>282</v>
          </cell>
          <cell r="G18">
            <v>0</v>
          </cell>
        </row>
        <row r="19">
          <cell r="D19">
            <v>405610</v>
          </cell>
          <cell r="G19">
            <v>242687.34020100001</v>
          </cell>
        </row>
        <row r="20">
          <cell r="D20">
            <v>392000</v>
          </cell>
          <cell r="G20">
            <v>295334.74002199998</v>
          </cell>
        </row>
        <row r="22">
          <cell r="D22">
            <v>383050.00000000006</v>
          </cell>
          <cell r="G22">
            <v>343274.32289700001</v>
          </cell>
        </row>
        <row r="23">
          <cell r="D23">
            <v>553190</v>
          </cell>
          <cell r="G23">
            <v>326831.98800900002</v>
          </cell>
        </row>
        <row r="24">
          <cell r="D24">
            <v>305500</v>
          </cell>
          <cell r="G24">
            <v>320240.91397499997</v>
          </cell>
        </row>
        <row r="25">
          <cell r="D25">
            <v>50000</v>
          </cell>
          <cell r="G25">
            <v>109325.28842300001</v>
          </cell>
        </row>
        <row r="27">
          <cell r="D27">
            <v>2095259.9999999998</v>
          </cell>
          <cell r="G27">
            <v>1482745.116321</v>
          </cell>
        </row>
        <row r="28">
          <cell r="D28">
            <v>160505</v>
          </cell>
          <cell r="G28">
            <v>85682.855318999995</v>
          </cell>
        </row>
        <row r="29">
          <cell r="D29">
            <v>4399670</v>
          </cell>
          <cell r="G29">
            <v>3643811.3714000001</v>
          </cell>
        </row>
        <row r="30">
          <cell r="D30">
            <v>10000</v>
          </cell>
          <cell r="G30">
            <v>5586.4409560000004</v>
          </cell>
        </row>
        <row r="32">
          <cell r="D32">
            <v>1526090</v>
          </cell>
          <cell r="G32">
            <v>1535376.7845290001</v>
          </cell>
        </row>
        <row r="33">
          <cell r="D33">
            <v>16450</v>
          </cell>
          <cell r="G33">
            <v>13579.337593</v>
          </cell>
        </row>
        <row r="34">
          <cell r="D34">
            <v>705000</v>
          </cell>
          <cell r="G34">
            <v>695468.68529399997</v>
          </cell>
        </row>
        <row r="35">
          <cell r="D35">
            <v>90000</v>
          </cell>
          <cell r="G35">
            <v>101787.23548600001</v>
          </cell>
        </row>
        <row r="47">
          <cell r="D47">
            <v>1280000</v>
          </cell>
          <cell r="G47">
            <v>1616713.3867210001</v>
          </cell>
        </row>
        <row r="48">
          <cell r="G48">
            <v>349.76956799999999</v>
          </cell>
        </row>
        <row r="49">
          <cell r="D49">
            <v>62000</v>
          </cell>
          <cell r="G49">
            <v>64847.037552000002</v>
          </cell>
        </row>
        <row r="50">
          <cell r="D50">
            <v>2726000</v>
          </cell>
          <cell r="G50">
            <v>2454981.874659</v>
          </cell>
        </row>
        <row r="51">
          <cell r="D51">
            <v>89159</v>
          </cell>
          <cell r="G51">
            <v>120626.59651</v>
          </cell>
        </row>
        <row r="54">
          <cell r="D54">
            <v>320000</v>
          </cell>
          <cell r="G54">
            <v>321101.491209</v>
          </cell>
        </row>
        <row r="60">
          <cell r="D60">
            <v>1500000</v>
          </cell>
          <cell r="G60">
            <v>5243497.8286520001</v>
          </cell>
        </row>
        <row r="62">
          <cell r="D62">
            <v>600000</v>
          </cell>
          <cell r="G62">
            <v>1486730.1740359999</v>
          </cell>
        </row>
        <row r="64">
          <cell r="D64">
            <v>0</v>
          </cell>
          <cell r="G64">
            <v>16074.651911000001</v>
          </cell>
        </row>
        <row r="65">
          <cell r="D65">
            <v>163900</v>
          </cell>
          <cell r="G65">
            <v>181086.35709199999</v>
          </cell>
        </row>
        <row r="68">
          <cell r="D68">
            <v>1000</v>
          </cell>
          <cell r="G68">
            <v>7209.2566690000003</v>
          </cell>
        </row>
        <row r="69">
          <cell r="D69">
            <v>483787</v>
          </cell>
          <cell r="G69">
            <v>440168.021863</v>
          </cell>
        </row>
        <row r="81">
          <cell r="D81">
            <v>200000</v>
          </cell>
          <cell r="G81">
            <v>309127.76373000001</v>
          </cell>
        </row>
        <row r="82">
          <cell r="D82">
            <v>1485000</v>
          </cell>
          <cell r="G82">
            <v>1489924.1688000001</v>
          </cell>
        </row>
        <row r="96">
          <cell r="E96">
            <v>116030.656682</v>
          </cell>
        </row>
        <row r="99">
          <cell r="G99">
            <v>2816.4634350000001</v>
          </cell>
        </row>
        <row r="100">
          <cell r="G100">
            <v>132875.28331599999</v>
          </cell>
        </row>
        <row r="113">
          <cell r="G113">
            <v>16238178.232356001</v>
          </cell>
        </row>
        <row r="118">
          <cell r="G118">
            <v>468380.13954100001</v>
          </cell>
        </row>
        <row r="120">
          <cell r="G120">
            <v>9730163.0272589996</v>
          </cell>
        </row>
        <row r="121">
          <cell r="G121">
            <v>4601829.8989110002</v>
          </cell>
        </row>
      </sheetData>
      <sheetData sheetId="2"/>
      <sheetData sheetId="3">
        <row r="11">
          <cell r="C11">
            <v>0</v>
          </cell>
          <cell r="D11">
            <v>4734552</v>
          </cell>
        </row>
        <row r="12">
          <cell r="C12">
            <v>0</v>
          </cell>
          <cell r="D12">
            <v>1951083</v>
          </cell>
        </row>
        <row r="15">
          <cell r="C15">
            <v>10810833</v>
          </cell>
          <cell r="D15">
            <v>3179391.4785750001</v>
          </cell>
        </row>
        <row r="16">
          <cell r="D16">
            <v>3129391.4785750001</v>
          </cell>
        </row>
        <row r="17">
          <cell r="D17">
            <v>239818.39893200001</v>
          </cell>
        </row>
        <row r="18">
          <cell r="D18">
            <v>12923.438</v>
          </cell>
        </row>
        <row r="21">
          <cell r="D21">
            <v>450897.34861400002</v>
          </cell>
        </row>
        <row r="22">
          <cell r="D22">
            <v>18629.746999999999</v>
          </cell>
        </row>
        <row r="23">
          <cell r="D23">
            <v>35040.506999999998</v>
          </cell>
        </row>
        <row r="24">
          <cell r="D24">
            <v>30914.61</v>
          </cell>
        </row>
        <row r="25">
          <cell r="D25">
            <v>199.83439999999999</v>
          </cell>
        </row>
        <row r="26">
          <cell r="D26">
            <v>1731987.3137030001</v>
          </cell>
        </row>
        <row r="27">
          <cell r="D27">
            <v>201653.291241</v>
          </cell>
        </row>
        <row r="28">
          <cell r="D28">
            <v>158976.155</v>
          </cell>
        </row>
        <row r="30">
          <cell r="D30">
            <v>34885.254110000002</v>
          </cell>
        </row>
        <row r="32">
          <cell r="D32">
            <v>50000</v>
          </cell>
        </row>
        <row r="33">
          <cell r="C33">
            <v>5394629.6239459999</v>
          </cell>
          <cell r="D33">
            <v>4426214.3025669996</v>
          </cell>
        </row>
        <row r="37">
          <cell r="C37">
            <v>1531965.7400499999</v>
          </cell>
          <cell r="D37">
            <v>1220355.5869140001</v>
          </cell>
        </row>
        <row r="38">
          <cell r="C38">
            <v>78190.009770999997</v>
          </cell>
          <cell r="D38">
            <v>50180.486902999997</v>
          </cell>
        </row>
        <row r="39">
          <cell r="C39">
            <v>1142082.1447630001</v>
          </cell>
          <cell r="D39">
            <v>985537.30503499997</v>
          </cell>
        </row>
        <row r="40">
          <cell r="C40">
            <v>101367.5199</v>
          </cell>
          <cell r="D40">
            <v>82457.424046999993</v>
          </cell>
        </row>
        <row r="41">
          <cell r="C41">
            <v>0</v>
          </cell>
          <cell r="D41">
            <v>0</v>
          </cell>
        </row>
        <row r="43">
          <cell r="C43">
            <v>150438</v>
          </cell>
          <cell r="D43">
            <v>114020.827187</v>
          </cell>
        </row>
        <row r="44">
          <cell r="C44">
            <v>926756.21241200005</v>
          </cell>
          <cell r="D44">
            <v>786884.34120999998</v>
          </cell>
        </row>
        <row r="45">
          <cell r="C45">
            <v>649633.85699999996</v>
          </cell>
          <cell r="D45">
            <v>534853.39165699994</v>
          </cell>
        </row>
        <row r="46">
          <cell r="C46">
            <v>330613.54005000001</v>
          </cell>
          <cell r="D46">
            <v>282122.16239399998</v>
          </cell>
        </row>
        <row r="47">
          <cell r="C47">
            <v>126363</v>
          </cell>
          <cell r="D47">
            <v>54291.344169000004</v>
          </cell>
        </row>
        <row r="48">
          <cell r="C48">
            <v>70000</v>
          </cell>
          <cell r="D48">
            <v>54342.614357999999</v>
          </cell>
        </row>
        <row r="49">
          <cell r="C49">
            <v>315025</v>
          </cell>
          <cell r="D49">
            <v>710489.76650000003</v>
          </cell>
        </row>
        <row r="50">
          <cell r="C50">
            <v>2910</v>
          </cell>
          <cell r="D50">
            <v>2910</v>
          </cell>
        </row>
        <row r="51">
          <cell r="C51">
            <v>204942</v>
          </cell>
          <cell r="D51">
            <v>0</v>
          </cell>
        </row>
        <row r="52">
          <cell r="C52">
            <v>867550</v>
          </cell>
          <cell r="D52">
            <v>0</v>
          </cell>
        </row>
        <row r="53">
          <cell r="D53">
            <v>18042529.017933</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s>
    <sheetDataSet>
      <sheetData sheetId="0">
        <row r="11">
          <cell r="E11">
            <v>320955.164995</v>
          </cell>
          <cell r="M11">
            <v>318637</v>
          </cell>
        </row>
        <row r="12">
          <cell r="D12">
            <v>396109.5</v>
          </cell>
          <cell r="E12">
            <v>192692</v>
          </cell>
          <cell r="L12">
            <v>396109.5</v>
          </cell>
          <cell r="M12">
            <v>192692</v>
          </cell>
        </row>
        <row r="13">
          <cell r="D13">
            <v>112658.5</v>
          </cell>
          <cell r="E13">
            <v>316609</v>
          </cell>
          <cell r="L13">
            <v>112658.5</v>
          </cell>
          <cell r="M13">
            <v>316609</v>
          </cell>
        </row>
        <row r="14">
          <cell r="D14">
            <v>483148</v>
          </cell>
          <cell r="E14">
            <v>131230</v>
          </cell>
          <cell r="L14">
            <v>483148</v>
          </cell>
          <cell r="M14">
            <v>131230</v>
          </cell>
        </row>
        <row r="15">
          <cell r="D15">
            <v>763067.5</v>
          </cell>
          <cell r="E15">
            <v>212424</v>
          </cell>
          <cell r="L15">
            <v>763067.5</v>
          </cell>
          <cell r="M15">
            <v>212424.5</v>
          </cell>
        </row>
        <row r="16">
          <cell r="D16">
            <v>762618</v>
          </cell>
          <cell r="E16">
            <v>178420</v>
          </cell>
          <cell r="L16">
            <v>762618</v>
          </cell>
          <cell r="M16">
            <v>178420</v>
          </cell>
        </row>
        <row r="17">
          <cell r="D17">
            <v>521097</v>
          </cell>
          <cell r="E17">
            <v>110349</v>
          </cell>
          <cell r="L17">
            <v>521097</v>
          </cell>
          <cell r="M17">
            <v>110349</v>
          </cell>
        </row>
        <row r="18">
          <cell r="D18">
            <v>628938</v>
          </cell>
          <cell r="E18">
            <v>125349</v>
          </cell>
          <cell r="L18">
            <v>628938</v>
          </cell>
          <cell r="M18">
            <v>125349</v>
          </cell>
        </row>
        <row r="19">
          <cell r="D19">
            <v>616830</v>
          </cell>
          <cell r="E19">
            <v>140626</v>
          </cell>
          <cell r="L19">
            <v>616830</v>
          </cell>
          <cell r="M19">
            <v>140626</v>
          </cell>
        </row>
        <row r="20">
          <cell r="D20">
            <v>208142</v>
          </cell>
          <cell r="E20">
            <v>119385</v>
          </cell>
          <cell r="L20">
            <v>208142</v>
          </cell>
          <cell r="M20">
            <v>119385</v>
          </cell>
        </row>
        <row r="21">
          <cell r="D21">
            <v>241943</v>
          </cell>
          <cell r="E21">
            <v>105362</v>
          </cell>
          <cell r="L21">
            <v>241943</v>
          </cell>
          <cell r="M21">
            <v>105361.5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H43" sqref="H43"/>
    </sheetView>
  </sheetViews>
  <sheetFormatPr defaultRowHeight="15" x14ac:dyDescent="0.25"/>
  <cols>
    <col min="1" max="1" width="5" style="1" customWidth="1"/>
    <col min="2" max="2" width="40.5703125" style="1" customWidth="1"/>
    <col min="3" max="3" width="20.42578125" style="7" customWidth="1"/>
    <col min="4" max="4" width="21.28515625" style="145" customWidth="1"/>
    <col min="5" max="5" width="9.5703125" style="29" customWidth="1"/>
    <col min="6" max="6" width="9.140625" style="1"/>
    <col min="7" max="7" width="21" style="1" bestFit="1" customWidth="1"/>
    <col min="8" max="16384" width="9.140625" style="1"/>
  </cols>
  <sheetData>
    <row r="1" spans="1:7" x14ac:dyDescent="0.25">
      <c r="A1" s="203" t="s">
        <v>44</v>
      </c>
      <c r="B1" s="203"/>
      <c r="D1" s="204" t="s">
        <v>43</v>
      </c>
      <c r="E1" s="204"/>
    </row>
    <row r="2" spans="1:7" s="6" customFormat="1" ht="21" customHeight="1" x14ac:dyDescent="0.25">
      <c r="A2" s="205" t="s">
        <v>45</v>
      </c>
      <c r="B2" s="205"/>
      <c r="C2" s="8"/>
      <c r="D2" s="76"/>
      <c r="E2" s="27"/>
    </row>
    <row r="3" spans="1:7" s="6" customFormat="1" ht="21" customHeight="1" x14ac:dyDescent="0.25">
      <c r="A3" s="32"/>
      <c r="B3" s="32"/>
      <c r="C3" s="8"/>
      <c r="D3" s="76"/>
      <c r="E3" s="27"/>
    </row>
    <row r="4" spans="1:7" ht="24" customHeight="1" x14ac:dyDescent="0.25">
      <c r="A4" s="206" t="s">
        <v>310</v>
      </c>
      <c r="B4" s="206"/>
      <c r="C4" s="206"/>
      <c r="D4" s="206"/>
      <c r="E4" s="206"/>
    </row>
    <row r="5" spans="1:7" x14ac:dyDescent="0.25">
      <c r="A5" s="207" t="s">
        <v>311</v>
      </c>
      <c r="B5" s="207"/>
      <c r="C5" s="207"/>
      <c r="D5" s="207"/>
      <c r="E5" s="207"/>
    </row>
    <row r="6" spans="1:7" x14ac:dyDescent="0.25">
      <c r="A6" s="31"/>
      <c r="B6" s="31"/>
      <c r="C6" s="31"/>
      <c r="D6" s="104"/>
      <c r="E6" s="31"/>
    </row>
    <row r="7" spans="1:7" x14ac:dyDescent="0.25">
      <c r="A7" s="31"/>
      <c r="B7" s="31"/>
      <c r="C7" s="72"/>
      <c r="D7" s="104"/>
      <c r="E7" s="31"/>
    </row>
    <row r="8" spans="1:7" x14ac:dyDescent="0.25">
      <c r="D8" s="202" t="s">
        <v>257</v>
      </c>
      <c r="E8" s="202"/>
    </row>
    <row r="9" spans="1:7" ht="42.75" x14ac:dyDescent="0.25">
      <c r="A9" s="2" t="s">
        <v>0</v>
      </c>
      <c r="B9" s="2" t="s">
        <v>1</v>
      </c>
      <c r="C9" s="10" t="s">
        <v>2</v>
      </c>
      <c r="D9" s="36" t="s">
        <v>3</v>
      </c>
      <c r="E9" s="18" t="s">
        <v>4</v>
      </c>
    </row>
    <row r="10" spans="1:7" x14ac:dyDescent="0.25">
      <c r="A10" s="3" t="s">
        <v>5</v>
      </c>
      <c r="B10" s="3" t="s">
        <v>6</v>
      </c>
      <c r="C10" s="20" t="s">
        <v>65</v>
      </c>
      <c r="D10" s="142" t="s">
        <v>66</v>
      </c>
      <c r="E10" s="19" t="s">
        <v>7</v>
      </c>
    </row>
    <row r="11" spans="1:7" ht="19.5" customHeight="1" x14ac:dyDescent="0.25">
      <c r="A11" s="2" t="s">
        <v>5</v>
      </c>
      <c r="B11" s="4" t="s">
        <v>8</v>
      </c>
      <c r="C11" s="63">
        <f>+C12+C15+C19+C20+C21+C22+C23+C31+C32+C33</f>
        <v>28505707</v>
      </c>
      <c r="D11" s="143">
        <f>+D12+D15+D19+D20+D21+D22+D23+D31+D32+D33</f>
        <v>45858856.782849006</v>
      </c>
      <c r="E11" s="18">
        <f>+D11/C11</f>
        <v>1.6087605468915052</v>
      </c>
      <c r="G11" s="7"/>
    </row>
    <row r="12" spans="1:7" ht="36.75" customHeight="1" x14ac:dyDescent="0.25">
      <c r="A12" s="3">
        <v>1</v>
      </c>
      <c r="B12" s="5" t="s">
        <v>9</v>
      </c>
      <c r="C12" s="56">
        <f>+C13+C14</f>
        <v>20625921</v>
      </c>
      <c r="D12" s="144">
        <f>+D13+D14</f>
        <v>23569246.109928001</v>
      </c>
      <c r="E12" s="19">
        <f t="shared" ref="E12:E14" si="0">+D12/C12</f>
        <v>1.1427002997794862</v>
      </c>
    </row>
    <row r="13" spans="1:7" ht="20.25" customHeight="1" x14ac:dyDescent="0.25">
      <c r="A13" s="3" t="s">
        <v>10</v>
      </c>
      <c r="B13" s="5" t="s">
        <v>11</v>
      </c>
      <c r="C13" s="56">
        <f>+'[1]tr. dong'!$C$13</f>
        <v>6630787</v>
      </c>
      <c r="D13" s="144">
        <f>+'[1]tr. dong'!$D$13</f>
        <v>11664368.934214</v>
      </c>
      <c r="E13" s="19">
        <f t="shared" si="0"/>
        <v>1.7591228513619876</v>
      </c>
    </row>
    <row r="14" spans="1:7" ht="20.25" customHeight="1" x14ac:dyDescent="0.25">
      <c r="A14" s="3" t="s">
        <v>10</v>
      </c>
      <c r="B14" s="5" t="s">
        <v>12</v>
      </c>
      <c r="C14" s="56">
        <f>+'[1]tr. dong'!$C$14</f>
        <v>13995134</v>
      </c>
      <c r="D14" s="144">
        <f>+'[1]tr. dong'!$D$14</f>
        <v>11904877.175714001</v>
      </c>
      <c r="E14" s="19">
        <f t="shared" si="0"/>
        <v>0.85064402925431093</v>
      </c>
    </row>
    <row r="15" spans="1:7" ht="20.25" customHeight="1" x14ac:dyDescent="0.25">
      <c r="A15" s="3">
        <v>2</v>
      </c>
      <c r="B15" s="5" t="s">
        <v>13</v>
      </c>
      <c r="C15" s="56">
        <f>+'[1]tr. dong'!$C$15</f>
        <v>7876786</v>
      </c>
      <c r="D15" s="144">
        <f>+'[1]tr. dong'!$D$15</f>
        <v>7821926</v>
      </c>
      <c r="E15" s="19">
        <f>+D15/C15</f>
        <v>0.99303523035918462</v>
      </c>
    </row>
    <row r="16" spans="1:7" ht="20.25" hidden="1" customHeight="1" x14ac:dyDescent="0.25">
      <c r="A16" s="3" t="s">
        <v>10</v>
      </c>
      <c r="B16" s="5" t="s">
        <v>14</v>
      </c>
      <c r="C16" s="56" t="e">
        <v>#REF!</v>
      </c>
      <c r="D16" s="144">
        <v>5214510.6531090001</v>
      </c>
      <c r="E16" s="19" t="e">
        <f t="shared" ref="E16:E55" si="1">+D16/C16</f>
        <v>#REF!</v>
      </c>
    </row>
    <row r="17" spans="1:5" ht="20.25" hidden="1" customHeight="1" x14ac:dyDescent="0.25">
      <c r="A17" s="3" t="s">
        <v>10</v>
      </c>
      <c r="B17" s="5" t="s">
        <v>15</v>
      </c>
      <c r="C17" s="56">
        <v>599403.36330600001</v>
      </c>
      <c r="D17" s="144">
        <v>2464532.6530459998</v>
      </c>
      <c r="E17" s="19">
        <f t="shared" si="1"/>
        <v>4.1116430169041891</v>
      </c>
    </row>
    <row r="18" spans="1:5" ht="20.25" hidden="1" customHeight="1" x14ac:dyDescent="0.25">
      <c r="A18" s="3" t="s">
        <v>10</v>
      </c>
      <c r="B18" s="5" t="s">
        <v>46</v>
      </c>
      <c r="C18" s="56">
        <v>20000</v>
      </c>
      <c r="D18" s="144">
        <v>215865.275173</v>
      </c>
      <c r="E18" s="19">
        <f t="shared" si="1"/>
        <v>10.793263758649999</v>
      </c>
    </row>
    <row r="19" spans="1:5" ht="20.25" customHeight="1" x14ac:dyDescent="0.25">
      <c r="A19" s="3">
        <v>3</v>
      </c>
      <c r="B19" s="5" t="s">
        <v>16</v>
      </c>
      <c r="C19" s="56">
        <v>0</v>
      </c>
      <c r="D19" s="144"/>
      <c r="E19" s="19"/>
    </row>
    <row r="20" spans="1:5" ht="20.25" customHeight="1" x14ac:dyDescent="0.25">
      <c r="A20" s="3">
        <v>4</v>
      </c>
      <c r="B20" s="5" t="s">
        <v>18</v>
      </c>
      <c r="C20" s="56">
        <v>0</v>
      </c>
      <c r="D20" s="144">
        <f>+'[1]tr. dong'!$D$25</f>
        <v>9730163.0272589996</v>
      </c>
      <c r="E20" s="19"/>
    </row>
    <row r="21" spans="1:5" ht="20.25" customHeight="1" x14ac:dyDescent="0.25">
      <c r="A21" s="3">
        <v>5</v>
      </c>
      <c r="B21" s="5" t="s">
        <v>17</v>
      </c>
      <c r="C21" s="56">
        <v>0</v>
      </c>
      <c r="D21" s="144">
        <f>+'[1]tr. dong'!$D$24</f>
        <v>4601829.8989110002</v>
      </c>
      <c r="E21" s="19"/>
    </row>
    <row r="22" spans="1:5" ht="20.25" customHeight="1" x14ac:dyDescent="0.25">
      <c r="A22" s="3">
        <v>6</v>
      </c>
      <c r="B22" s="5" t="s">
        <v>47</v>
      </c>
      <c r="C22" s="56">
        <v>0</v>
      </c>
      <c r="D22" s="144"/>
      <c r="E22" s="19"/>
    </row>
    <row r="23" spans="1:5" ht="20.25" customHeight="1" x14ac:dyDescent="0.25">
      <c r="A23" s="3">
        <v>7</v>
      </c>
      <c r="B23" s="5" t="s">
        <v>48</v>
      </c>
      <c r="C23" s="144">
        <f>+'[1]tr. dong'!$C$20</f>
        <v>3000</v>
      </c>
      <c r="D23" s="144">
        <f>+'[1]tr. dong'!$D$20</f>
        <v>132875.28331600002</v>
      </c>
      <c r="E23" s="19"/>
    </row>
    <row r="24" spans="1:5" hidden="1" x14ac:dyDescent="0.25">
      <c r="A24" s="3">
        <v>4</v>
      </c>
      <c r="B24" s="5" t="s">
        <v>49</v>
      </c>
      <c r="C24" s="144">
        <v>70000</v>
      </c>
      <c r="D24" s="144"/>
      <c r="E24" s="19"/>
    </row>
    <row r="25" spans="1:5" hidden="1" x14ac:dyDescent="0.25">
      <c r="A25" s="3">
        <v>4</v>
      </c>
      <c r="B25" s="15" t="s">
        <v>51</v>
      </c>
      <c r="C25" s="144">
        <v>1300000</v>
      </c>
      <c r="D25" s="144"/>
      <c r="E25" s="19"/>
    </row>
    <row r="26" spans="1:5" hidden="1" x14ac:dyDescent="0.25">
      <c r="A26" s="3" t="s">
        <v>10</v>
      </c>
      <c r="B26" s="15" t="s">
        <v>59</v>
      </c>
      <c r="C26" s="144">
        <v>0</v>
      </c>
      <c r="D26" s="144"/>
      <c r="E26" s="19"/>
    </row>
    <row r="27" spans="1:5" ht="31.5" hidden="1" x14ac:dyDescent="0.25">
      <c r="A27" s="3" t="s">
        <v>10</v>
      </c>
      <c r="B27" s="26" t="s">
        <v>50</v>
      </c>
      <c r="C27" s="144">
        <v>0</v>
      </c>
      <c r="D27" s="144"/>
      <c r="E27" s="19"/>
    </row>
    <row r="28" spans="1:5" ht="15.75" hidden="1" x14ac:dyDescent="0.25">
      <c r="A28" s="3" t="s">
        <v>10</v>
      </c>
      <c r="B28" s="26" t="s">
        <v>60</v>
      </c>
      <c r="C28" s="144">
        <v>0</v>
      </c>
      <c r="D28" s="144"/>
      <c r="E28" s="19"/>
    </row>
    <row r="29" spans="1:5" ht="15.75" hidden="1" x14ac:dyDescent="0.25">
      <c r="A29" s="3">
        <v>5</v>
      </c>
      <c r="B29" s="26" t="s">
        <v>55</v>
      </c>
      <c r="C29" s="144">
        <v>0</v>
      </c>
      <c r="D29" s="144"/>
      <c r="E29" s="19"/>
    </row>
    <row r="30" spans="1:5" ht="15.75" hidden="1" x14ac:dyDescent="0.25">
      <c r="A30" s="3">
        <v>5</v>
      </c>
      <c r="B30" s="26" t="s">
        <v>61</v>
      </c>
      <c r="C30" s="144">
        <v>0</v>
      </c>
      <c r="D30" s="144"/>
      <c r="E30" s="19"/>
    </row>
    <row r="31" spans="1:5" ht="22.5" customHeight="1" x14ac:dyDescent="0.25">
      <c r="A31" s="3">
        <v>8</v>
      </c>
      <c r="B31" s="15" t="s">
        <v>56</v>
      </c>
      <c r="C31" s="144">
        <v>0</v>
      </c>
      <c r="D31" s="144"/>
      <c r="E31" s="19"/>
    </row>
    <row r="32" spans="1:5" ht="30" x14ac:dyDescent="0.25">
      <c r="A32" s="3">
        <v>9</v>
      </c>
      <c r="B32" s="15" t="s">
        <v>57</v>
      </c>
      <c r="C32" s="144">
        <v>0</v>
      </c>
      <c r="D32" s="144">
        <f>+'[1]tr. dong'!$D$19</f>
        <v>2816.4634350000001</v>
      </c>
      <c r="E32" s="19"/>
    </row>
    <row r="33" spans="1:9" ht="22.5" customHeight="1" x14ac:dyDescent="0.25">
      <c r="A33" s="3">
        <v>10</v>
      </c>
      <c r="B33" s="15" t="s">
        <v>58</v>
      </c>
      <c r="C33" s="144">
        <v>0</v>
      </c>
      <c r="D33" s="144"/>
      <c r="E33" s="19"/>
    </row>
    <row r="34" spans="1:9" ht="21" customHeight="1" x14ac:dyDescent="0.25">
      <c r="A34" s="2" t="s">
        <v>6</v>
      </c>
      <c r="B34" s="4" t="s">
        <v>19</v>
      </c>
      <c r="C34" s="63">
        <f>+C35+C44+C47</f>
        <v>29335658</v>
      </c>
      <c r="D34" s="143">
        <f>+D35+D44+D47</f>
        <v>39740598.096404001</v>
      </c>
      <c r="E34" s="18">
        <f>+D34/C34</f>
        <v>1.3546857580765361</v>
      </c>
      <c r="G34" s="7"/>
      <c r="I34" s="21"/>
    </row>
    <row r="35" spans="1:9" ht="20.25" customHeight="1" x14ac:dyDescent="0.25">
      <c r="A35" s="2" t="s">
        <v>20</v>
      </c>
      <c r="B35" s="4" t="s">
        <v>67</v>
      </c>
      <c r="C35" s="63">
        <f>+C36+C37+C38+C39+C40+C41+C42+C43</f>
        <v>29275055</v>
      </c>
      <c r="D35" s="143">
        <f>+D36+D37+D38+D39+D40+D41+D42+D43</f>
        <v>18949070.651348002</v>
      </c>
      <c r="E35" s="18">
        <f t="shared" si="1"/>
        <v>0.64727702992694647</v>
      </c>
      <c r="G35" s="21"/>
    </row>
    <row r="36" spans="1:9" ht="21.75" customHeight="1" x14ac:dyDescent="0.25">
      <c r="A36" s="3">
        <v>1</v>
      </c>
      <c r="B36" s="5" t="s">
        <v>21</v>
      </c>
      <c r="C36" s="56">
        <f>+'[1]tr. dong'!$C$28</f>
        <v>14283435</v>
      </c>
      <c r="D36" s="144">
        <f>+'[1]tr. dong'!$D$28</f>
        <v>6309943.7940960005</v>
      </c>
      <c r="E36" s="19">
        <f t="shared" si="1"/>
        <v>0.44176654943968313</v>
      </c>
      <c r="G36" s="21"/>
    </row>
    <row r="37" spans="1:9" ht="20.25" customHeight="1" x14ac:dyDescent="0.25">
      <c r="A37" s="3">
        <v>2</v>
      </c>
      <c r="B37" s="5" t="s">
        <v>22</v>
      </c>
      <c r="C37" s="56">
        <f>+'[1]tr. dong'!$C$29</f>
        <v>13487667</v>
      </c>
      <c r="D37" s="144">
        <f>+'[1]tr. dong'!$D$29</f>
        <v>12581874.242894001</v>
      </c>
      <c r="E37" s="19">
        <f t="shared" si="1"/>
        <v>0.9328428884620299</v>
      </c>
      <c r="G37" s="21"/>
    </row>
    <row r="38" spans="1:9" s="24" customFormat="1" ht="33" customHeight="1" x14ac:dyDescent="0.25">
      <c r="A38" s="22">
        <v>3</v>
      </c>
      <c r="B38" s="23" t="s">
        <v>323</v>
      </c>
      <c r="C38" s="56">
        <f>+'[1]tr. dong'!$C$30</f>
        <v>70000</v>
      </c>
      <c r="D38" s="144">
        <f>+'[2]can doi 0-tr.dong'!$G$12</f>
        <v>54342.614357999999</v>
      </c>
      <c r="E38" s="19">
        <f t="shared" si="1"/>
        <v>0.77632306225714287</v>
      </c>
      <c r="G38" s="25"/>
    </row>
    <row r="39" spans="1:9" ht="18" customHeight="1" x14ac:dyDescent="0.25">
      <c r="A39" s="3">
        <v>4</v>
      </c>
      <c r="B39" s="5" t="s">
        <v>23</v>
      </c>
      <c r="C39" s="56">
        <f>+'[1]tr. dong'!$C$31</f>
        <v>2910</v>
      </c>
      <c r="D39" s="144">
        <f>+'[2]can doi 0-tr.dong'!$G$14</f>
        <v>2910</v>
      </c>
      <c r="E39" s="19">
        <f t="shared" si="1"/>
        <v>1</v>
      </c>
    </row>
    <row r="40" spans="1:9" ht="21" customHeight="1" x14ac:dyDescent="0.25">
      <c r="A40" s="3">
        <v>5</v>
      </c>
      <c r="B40" s="5" t="s">
        <v>24</v>
      </c>
      <c r="C40" s="56">
        <f>+'[1]tr. dong'!$C$32</f>
        <v>419960</v>
      </c>
      <c r="D40" s="144"/>
      <c r="E40" s="19"/>
      <c r="G40" s="21"/>
    </row>
    <row r="41" spans="1:9" ht="18.75" customHeight="1" x14ac:dyDescent="0.25">
      <c r="A41" s="3">
        <v>6</v>
      </c>
      <c r="B41" s="5" t="s">
        <v>25</v>
      </c>
      <c r="C41" s="56">
        <f>+'[1]tr. dong'!$C$33</f>
        <v>1011083</v>
      </c>
      <c r="D41" s="144"/>
      <c r="E41" s="19"/>
      <c r="G41" s="7"/>
    </row>
    <row r="42" spans="1:9" ht="23.25" customHeight="1" x14ac:dyDescent="0.25">
      <c r="A42" s="3">
        <v>9</v>
      </c>
      <c r="B42" s="14" t="s">
        <v>62</v>
      </c>
      <c r="C42" s="56"/>
      <c r="D42" s="144"/>
      <c r="E42" s="19"/>
      <c r="G42" s="7"/>
    </row>
    <row r="43" spans="1:9" ht="19.5" customHeight="1" x14ac:dyDescent="0.25">
      <c r="A43" s="3">
        <v>10</v>
      </c>
      <c r="B43" s="14" t="s">
        <v>63</v>
      </c>
      <c r="C43" s="56"/>
      <c r="D43" s="144"/>
      <c r="E43" s="19"/>
      <c r="G43" s="21"/>
    </row>
    <row r="44" spans="1:9" ht="18.75" customHeight="1" x14ac:dyDescent="0.25">
      <c r="A44" s="2" t="s">
        <v>26</v>
      </c>
      <c r="B44" s="4" t="s">
        <v>27</v>
      </c>
      <c r="C44" s="63">
        <f>+'[1]tr. dong'!$C$38</f>
        <v>60603</v>
      </c>
      <c r="D44" s="143">
        <f>+'[1]tr. dong'!$D$38</f>
        <v>36861.074933999997</v>
      </c>
      <c r="E44" s="18">
        <f t="shared" si="1"/>
        <v>0.6082384524528488</v>
      </c>
      <c r="G44" s="21"/>
    </row>
    <row r="45" spans="1:9" ht="18.75" hidden="1" customHeight="1" x14ac:dyDescent="0.25">
      <c r="A45" s="3">
        <v>1</v>
      </c>
      <c r="B45" s="5" t="s">
        <v>28</v>
      </c>
      <c r="C45" s="56"/>
      <c r="D45" s="144"/>
      <c r="E45" s="18" t="e">
        <f t="shared" si="1"/>
        <v>#DIV/0!</v>
      </c>
    </row>
    <row r="46" spans="1:9" ht="19.5" hidden="1" customHeight="1" x14ac:dyDescent="0.25">
      <c r="A46" s="3">
        <v>2</v>
      </c>
      <c r="B46" s="5" t="s">
        <v>29</v>
      </c>
      <c r="C46" s="56"/>
      <c r="D46" s="144"/>
      <c r="E46" s="18" t="e">
        <f t="shared" si="1"/>
        <v>#DIV/0!</v>
      </c>
    </row>
    <row r="47" spans="1:9" ht="20.25" customHeight="1" x14ac:dyDescent="0.25">
      <c r="A47" s="2" t="s">
        <v>30</v>
      </c>
      <c r="B47" s="4" t="s">
        <v>31</v>
      </c>
      <c r="C47" s="63"/>
      <c r="D47" s="143">
        <f>+'[2]can doi 0-tr.dong'!$G$19</f>
        <v>20754666.370122001</v>
      </c>
      <c r="E47" s="18"/>
      <c r="G47" s="7"/>
    </row>
    <row r="48" spans="1:9" hidden="1" x14ac:dyDescent="0.25">
      <c r="A48" s="2" t="s">
        <v>52</v>
      </c>
      <c r="B48" s="12" t="s">
        <v>53</v>
      </c>
      <c r="C48" s="63">
        <v>0</v>
      </c>
      <c r="D48" s="143"/>
      <c r="E48" s="18"/>
    </row>
    <row r="49" spans="1:5" hidden="1" x14ac:dyDescent="0.25">
      <c r="A49" s="13" t="s">
        <v>10</v>
      </c>
      <c r="B49" s="14" t="s">
        <v>21</v>
      </c>
      <c r="C49" s="63">
        <v>0</v>
      </c>
      <c r="D49" s="143"/>
      <c r="E49" s="18"/>
    </row>
    <row r="50" spans="1:5" hidden="1" x14ac:dyDescent="0.25">
      <c r="A50" s="13" t="s">
        <v>10</v>
      </c>
      <c r="B50" s="14" t="s">
        <v>54</v>
      </c>
      <c r="C50" s="63">
        <v>0</v>
      </c>
      <c r="D50" s="143"/>
      <c r="E50" s="18"/>
    </row>
    <row r="51" spans="1:5" hidden="1" x14ac:dyDescent="0.25">
      <c r="A51" s="13" t="s">
        <v>10</v>
      </c>
      <c r="B51" s="14" t="s">
        <v>22</v>
      </c>
      <c r="C51" s="63">
        <v>0</v>
      </c>
      <c r="D51" s="143"/>
      <c r="E51" s="18"/>
    </row>
    <row r="52" spans="1:5" hidden="1" x14ac:dyDescent="0.25">
      <c r="A52" s="13" t="s">
        <v>10</v>
      </c>
      <c r="B52" s="14" t="s">
        <v>64</v>
      </c>
      <c r="C52" s="63">
        <v>0</v>
      </c>
      <c r="D52" s="143"/>
      <c r="E52" s="18"/>
    </row>
    <row r="53" spans="1:5" hidden="1" x14ac:dyDescent="0.25">
      <c r="A53" s="13" t="s">
        <v>10</v>
      </c>
      <c r="B53" s="14" t="s">
        <v>63</v>
      </c>
      <c r="C53" s="63">
        <v>0</v>
      </c>
      <c r="D53" s="143"/>
      <c r="E53" s="18"/>
    </row>
    <row r="54" spans="1:5" x14ac:dyDescent="0.25">
      <c r="A54" s="2" t="s">
        <v>32</v>
      </c>
      <c r="B54" s="4" t="s">
        <v>474</v>
      </c>
      <c r="C54" s="63"/>
      <c r="D54" s="143">
        <f>+'[1]tr. dong'!$D$48</f>
        <v>5407768.9199450053</v>
      </c>
      <c r="E54" s="18"/>
    </row>
    <row r="55" spans="1:5" ht="21.75" customHeight="1" x14ac:dyDescent="0.25">
      <c r="A55" s="2" t="s">
        <v>33</v>
      </c>
      <c r="B55" s="4" t="s">
        <v>34</v>
      </c>
      <c r="C55" s="63">
        <f>+C56+C57</f>
        <v>315025</v>
      </c>
      <c r="D55" s="143">
        <f>+D56+D57</f>
        <v>710489.76650000003</v>
      </c>
      <c r="E55" s="18">
        <f t="shared" si="1"/>
        <v>2.2553440726926435</v>
      </c>
    </row>
    <row r="56" spans="1:5" ht="20.25" customHeight="1" x14ac:dyDescent="0.25">
      <c r="A56" s="3">
        <v>1</v>
      </c>
      <c r="B56" s="5" t="s">
        <v>35</v>
      </c>
      <c r="C56" s="56"/>
      <c r="D56" s="144"/>
      <c r="E56" s="19"/>
    </row>
    <row r="57" spans="1:5" s="24" customFormat="1" ht="30" x14ac:dyDescent="0.25">
      <c r="A57" s="22" t="s">
        <v>36</v>
      </c>
      <c r="B57" s="23" t="s">
        <v>37</v>
      </c>
      <c r="C57" s="56">
        <f>+'[1]tr. dong'!$C$51</f>
        <v>315025</v>
      </c>
      <c r="D57" s="144">
        <f>+'[1]tr. dong'!$D$51</f>
        <v>710489.76650000003</v>
      </c>
      <c r="E57" s="19"/>
    </row>
    <row r="58" spans="1:5" ht="21" customHeight="1" x14ac:dyDescent="0.25">
      <c r="A58" s="2" t="s">
        <v>38</v>
      </c>
      <c r="B58" s="4" t="s">
        <v>39</v>
      </c>
      <c r="C58" s="63">
        <f>+C59+C60</f>
        <v>0</v>
      </c>
      <c r="D58" s="143">
        <f>+D59+D60</f>
        <v>0</v>
      </c>
      <c r="E58" s="18"/>
    </row>
    <row r="59" spans="1:5" ht="21.75" customHeight="1" x14ac:dyDescent="0.25">
      <c r="A59" s="3">
        <v>1</v>
      </c>
      <c r="B59" s="5" t="s">
        <v>290</v>
      </c>
      <c r="C59" s="56"/>
      <c r="D59" s="144"/>
      <c r="E59" s="19"/>
    </row>
    <row r="60" spans="1:5" ht="19.5" customHeight="1" x14ac:dyDescent="0.25">
      <c r="A60" s="3">
        <v>2</v>
      </c>
      <c r="B60" s="5" t="s">
        <v>40</v>
      </c>
      <c r="C60" s="56"/>
      <c r="D60" s="144"/>
      <c r="E60" s="19"/>
    </row>
    <row r="61" spans="1:5" ht="31.5" customHeight="1" x14ac:dyDescent="0.25">
      <c r="A61" s="2" t="s">
        <v>41</v>
      </c>
      <c r="B61" s="4" t="s">
        <v>42</v>
      </c>
      <c r="C61" s="56"/>
      <c r="D61" s="143">
        <f>+'[1]tr. dong'!$D$54</f>
        <v>184905.52413599973</v>
      </c>
      <c r="E61" s="19"/>
    </row>
  </sheetData>
  <mergeCells count="6">
    <mergeCell ref="D8:E8"/>
    <mergeCell ref="A1:B1"/>
    <mergeCell ref="D1:E1"/>
    <mergeCell ref="A2:B2"/>
    <mergeCell ref="A4:E4"/>
    <mergeCell ref="A5:E5"/>
  </mergeCells>
  <printOptions horizontalCentered="1"/>
  <pageMargins left="0.2" right="0.2" top="0.75" bottom="0.5" header="0.3" footer="0.3"/>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opLeftCell="A12" workbookViewId="0">
      <selection activeCell="E12" sqref="E12"/>
    </sheetView>
  </sheetViews>
  <sheetFormatPr defaultRowHeight="15" x14ac:dyDescent="0.25"/>
  <cols>
    <col min="1" max="1" width="5.140625" style="82" customWidth="1"/>
    <col min="2" max="2" width="34.42578125" style="82" customWidth="1"/>
    <col min="3" max="3" width="14.140625" style="82" customWidth="1"/>
    <col min="4" max="4" width="13.140625" style="82" customWidth="1"/>
    <col min="5" max="5" width="13.85546875" style="82" customWidth="1"/>
    <col min="6" max="6" width="14" style="82" customWidth="1"/>
    <col min="7" max="9" width="9.140625" style="82"/>
    <col min="10" max="10" width="16.28515625" style="82" bestFit="1" customWidth="1"/>
    <col min="11" max="16384" width="9.140625" style="82"/>
  </cols>
  <sheetData>
    <row r="1" spans="1:10" x14ac:dyDescent="0.25">
      <c r="A1" s="208" t="s">
        <v>44</v>
      </c>
      <c r="B1" s="208"/>
      <c r="C1" s="34"/>
      <c r="D1" s="34"/>
      <c r="E1" s="35"/>
      <c r="F1" s="209" t="s">
        <v>68</v>
      </c>
      <c r="G1" s="209"/>
      <c r="H1" s="209"/>
    </row>
    <row r="2" spans="1:10" x14ac:dyDescent="0.25">
      <c r="A2" s="210" t="s">
        <v>45</v>
      </c>
      <c r="B2" s="210"/>
      <c r="C2" s="34"/>
      <c r="D2" s="34"/>
      <c r="E2" s="35"/>
      <c r="F2" s="34"/>
      <c r="G2" s="35"/>
      <c r="H2" s="35"/>
    </row>
    <row r="3" spans="1:10" x14ac:dyDescent="0.25">
      <c r="A3" s="33"/>
      <c r="B3" s="33"/>
      <c r="C3" s="34"/>
      <c r="D3" s="34"/>
      <c r="E3" s="35"/>
      <c r="F3" s="34"/>
      <c r="G3" s="35"/>
      <c r="H3" s="35"/>
    </row>
    <row r="4" spans="1:10" ht="18.75" x14ac:dyDescent="0.25">
      <c r="A4" s="211" t="s">
        <v>312</v>
      </c>
      <c r="B4" s="211"/>
      <c r="C4" s="211"/>
      <c r="D4" s="211"/>
      <c r="E4" s="211"/>
      <c r="F4" s="211"/>
      <c r="G4" s="211"/>
      <c r="H4" s="211"/>
    </row>
    <row r="5" spans="1:10" x14ac:dyDescent="0.25">
      <c r="A5" s="212" t="s">
        <v>313</v>
      </c>
      <c r="B5" s="212"/>
      <c r="C5" s="212"/>
      <c r="D5" s="212"/>
      <c r="E5" s="212"/>
      <c r="F5" s="212"/>
      <c r="G5" s="212"/>
      <c r="H5" s="212"/>
    </row>
    <row r="6" spans="1:10" x14ac:dyDescent="0.25">
      <c r="A6" s="190"/>
      <c r="B6" s="190"/>
      <c r="C6" s="190"/>
      <c r="D6" s="190"/>
      <c r="E6" s="190"/>
      <c r="F6" s="190"/>
      <c r="G6" s="190"/>
      <c r="H6" s="190"/>
    </row>
    <row r="7" spans="1:10" x14ac:dyDescent="0.25">
      <c r="A7" s="190"/>
      <c r="B7" s="190"/>
      <c r="C7" s="190"/>
      <c r="D7" s="190"/>
      <c r="E7" s="190"/>
      <c r="F7" s="190"/>
      <c r="G7" s="190"/>
      <c r="H7" s="190"/>
    </row>
    <row r="8" spans="1:10" x14ac:dyDescent="0.25">
      <c r="A8" s="35"/>
      <c r="B8" s="35"/>
      <c r="C8" s="34"/>
      <c r="D8" s="34"/>
      <c r="E8" s="35"/>
      <c r="F8" s="34"/>
      <c r="G8" s="35"/>
      <c r="H8" s="195" t="s">
        <v>258</v>
      </c>
    </row>
    <row r="9" spans="1:10" x14ac:dyDescent="0.25">
      <c r="A9" s="213" t="s">
        <v>0</v>
      </c>
      <c r="B9" s="213" t="s">
        <v>1</v>
      </c>
      <c r="C9" s="214" t="s">
        <v>69</v>
      </c>
      <c r="D9" s="214"/>
      <c r="E9" s="213" t="s">
        <v>3</v>
      </c>
      <c r="F9" s="213"/>
      <c r="G9" s="213" t="s">
        <v>70</v>
      </c>
      <c r="H9" s="213"/>
    </row>
    <row r="10" spans="1:10" ht="42.75" x14ac:dyDescent="0.25">
      <c r="A10" s="213"/>
      <c r="B10" s="213"/>
      <c r="C10" s="36" t="s">
        <v>71</v>
      </c>
      <c r="D10" s="36" t="s">
        <v>72</v>
      </c>
      <c r="E10" s="191" t="s">
        <v>71</v>
      </c>
      <c r="F10" s="36" t="s">
        <v>72</v>
      </c>
      <c r="G10" s="191" t="s">
        <v>71</v>
      </c>
      <c r="H10" s="191" t="s">
        <v>72</v>
      </c>
    </row>
    <row r="11" spans="1:10" x14ac:dyDescent="0.25">
      <c r="A11" s="22" t="s">
        <v>5</v>
      </c>
      <c r="B11" s="22" t="s">
        <v>6</v>
      </c>
      <c r="C11" s="37" t="s">
        <v>65</v>
      </c>
      <c r="D11" s="37" t="s">
        <v>66</v>
      </c>
      <c r="E11" s="22">
        <v>3</v>
      </c>
      <c r="F11" s="37" t="s">
        <v>73</v>
      </c>
      <c r="G11" s="38" t="s">
        <v>74</v>
      </c>
      <c r="H11" s="38" t="s">
        <v>75</v>
      </c>
    </row>
    <row r="12" spans="1:10" x14ac:dyDescent="0.25">
      <c r="A12" s="22"/>
      <c r="B12" s="191" t="s">
        <v>476</v>
      </c>
      <c r="C12" s="196">
        <f>+C15+C109+C110+C111+C112</f>
        <v>54291000</v>
      </c>
      <c r="D12" s="196">
        <f t="shared" ref="D12:F12" si="0">+D15+D109+D110+D111+D112</f>
        <v>20625921</v>
      </c>
      <c r="E12" s="196">
        <f>+E15+E109+E110+E111+E112</f>
        <v>70446544.179692999</v>
      </c>
      <c r="F12" s="196">
        <f t="shared" si="0"/>
        <v>54743489.154745996</v>
      </c>
      <c r="G12" s="40">
        <f>+E12/C12</f>
        <v>1.2975731553976348</v>
      </c>
      <c r="H12" s="40">
        <f>+F12/D12</f>
        <v>2.6541112590679465</v>
      </c>
      <c r="J12" s="90"/>
    </row>
    <row r="13" spans="1:10" ht="33" customHeight="1" x14ac:dyDescent="0.25">
      <c r="A13" s="22"/>
      <c r="B13" s="191" t="str">
        <f>+'[4]50'!$B$11</f>
        <v>TỔNG ĐÃ LOẠI TRỪ HOÀN THUẾ GTGT</v>
      </c>
      <c r="C13" s="196">
        <f>+C14</f>
        <v>54291000</v>
      </c>
      <c r="D13" s="196">
        <f>+D14</f>
        <v>20625921</v>
      </c>
      <c r="E13" s="196">
        <f>+'[3]61 trđ'!$G$11</f>
        <v>70446544.179692999</v>
      </c>
      <c r="F13" s="196">
        <f>+F12-F105</f>
        <v>54743489.154745996</v>
      </c>
      <c r="G13" s="40">
        <f t="shared" ref="G13:G14" si="1">+E13/C13</f>
        <v>1.2975731553976348</v>
      </c>
      <c r="H13" s="40">
        <f t="shared" ref="H13:H14" si="2">+F13/D13</f>
        <v>2.6541112590679465</v>
      </c>
      <c r="J13" s="90">
        <f>+F13-'[8]50'!$G$11</f>
        <v>0</v>
      </c>
    </row>
    <row r="14" spans="1:10" ht="21" customHeight="1" x14ac:dyDescent="0.25">
      <c r="A14" s="191" t="s">
        <v>5</v>
      </c>
      <c r="B14" s="191" t="s">
        <v>295</v>
      </c>
      <c r="C14" s="196">
        <f>+C15</f>
        <v>54291000</v>
      </c>
      <c r="D14" s="196">
        <f>+D15</f>
        <v>20625921</v>
      </c>
      <c r="E14" s="196">
        <f>+'[3]61 trđ'!$G$12</f>
        <v>55387751.295428999</v>
      </c>
      <c r="F14" s="196">
        <f>+F15-F105</f>
        <v>23704937.856679004</v>
      </c>
      <c r="G14" s="40">
        <f t="shared" si="1"/>
        <v>1.0202013463636515</v>
      </c>
      <c r="H14" s="40">
        <f t="shared" si="2"/>
        <v>1.1492789997924944</v>
      </c>
      <c r="J14" s="90"/>
    </row>
    <row r="15" spans="1:10" ht="28.5" x14ac:dyDescent="0.25">
      <c r="A15" s="191"/>
      <c r="B15" s="39" t="s">
        <v>294</v>
      </c>
      <c r="C15" s="196">
        <f>+C16+C96+C97+C106+C107+C108</f>
        <v>54291000</v>
      </c>
      <c r="D15" s="196">
        <f t="shared" ref="D15:F15" si="3">+D16+D96+D97+D106+D107+D108</f>
        <v>20625921</v>
      </c>
      <c r="E15" s="196">
        <f>+'[3]61 trđ'!$G$13</f>
        <v>39407992.881626002</v>
      </c>
      <c r="F15" s="196">
        <f t="shared" si="3"/>
        <v>23704937.856679004</v>
      </c>
      <c r="G15" s="40">
        <f t="shared" ref="G15:H78" si="4">+E15/C15</f>
        <v>0.72586603454764143</v>
      </c>
      <c r="H15" s="40">
        <f t="shared" si="4"/>
        <v>1.1492789997924944</v>
      </c>
    </row>
    <row r="16" spans="1:10" x14ac:dyDescent="0.25">
      <c r="A16" s="191" t="s">
        <v>77</v>
      </c>
      <c r="B16" s="39" t="s">
        <v>78</v>
      </c>
      <c r="C16" s="196">
        <f>+C17+C38+C59+C80+C81+C82+C83+C84+C85+C86+C87+C88+C89+C90+C91+C92+C93+C94+C95</f>
        <v>37191000</v>
      </c>
      <c r="D16" s="196">
        <f>+D17+D38+D59+D80+D81+D82+D83+D84+D85+D86+D87+D88+D89+D90+D91+D92+D93+D94+D95</f>
        <v>20625921</v>
      </c>
      <c r="E16" s="196">
        <f>+E17+E38+E59+E80+E81+E82+E83+E84+E85+E86+E87+E88+E89+E90+E91+E92+E93+E94+E95</f>
        <v>38081102.503836997</v>
      </c>
      <c r="F16" s="196">
        <f>+F17+F38+F59+F80+F81+F82+F83+F84+F85+F86+F87+F88+F89+F90+F91+F92+F93+F94+F95</f>
        <v>23569246.109928001</v>
      </c>
      <c r="G16" s="40">
        <f t="shared" si="4"/>
        <v>1.0239332769712295</v>
      </c>
      <c r="H16" s="40">
        <f t="shared" si="4"/>
        <v>1.1427002997794862</v>
      </c>
      <c r="J16" s="197"/>
    </row>
    <row r="17" spans="1:11" x14ac:dyDescent="0.25">
      <c r="A17" s="41">
        <v>1</v>
      </c>
      <c r="B17" s="42" t="s">
        <v>79</v>
      </c>
      <c r="C17" s="198">
        <f>+C18+C21+C29+C31</f>
        <v>5272000</v>
      </c>
      <c r="D17" s="198">
        <f t="shared" ref="D17:F17" si="5">+D18+D21+D29+D31</f>
        <v>2712100</v>
      </c>
      <c r="E17" s="198">
        <f t="shared" si="5"/>
        <v>4336808.6958219996</v>
      </c>
      <c r="F17" s="198">
        <f t="shared" si="5"/>
        <v>2252769.9040580001</v>
      </c>
      <c r="G17" s="43">
        <f t="shared" si="4"/>
        <v>0.82261166460963575</v>
      </c>
      <c r="H17" s="43">
        <f t="shared" si="4"/>
        <v>0.83063674055455183</v>
      </c>
      <c r="J17" s="197"/>
      <c r="K17" s="197"/>
    </row>
    <row r="18" spans="1:11" x14ac:dyDescent="0.25">
      <c r="A18" s="44" t="s">
        <v>10</v>
      </c>
      <c r="B18" s="45" t="s">
        <v>80</v>
      </c>
      <c r="C18" s="199">
        <f>+C19+C20</f>
        <v>2140000</v>
      </c>
      <c r="D18" s="199">
        <f t="shared" ref="D18:F18" si="6">+D19+D20</f>
        <v>1005518</v>
      </c>
      <c r="E18" s="199">
        <f t="shared" si="6"/>
        <v>2039041.7703399998</v>
      </c>
      <c r="F18" s="199">
        <f t="shared" si="6"/>
        <v>958349.63342800003</v>
      </c>
      <c r="G18" s="28">
        <f t="shared" si="4"/>
        <v>0.95282325716822425</v>
      </c>
      <c r="H18" s="28">
        <f t="shared" si="4"/>
        <v>0.95309048015848552</v>
      </c>
      <c r="J18" s="121"/>
    </row>
    <row r="19" spans="1:11" ht="30" x14ac:dyDescent="0.25">
      <c r="A19" s="44" t="s">
        <v>81</v>
      </c>
      <c r="B19" s="45" t="s">
        <v>82</v>
      </c>
      <c r="C19" s="199">
        <f>+'[3]61 trđ'!$F$17+'[3]61 trđ'!$F$22+600</f>
        <v>2140000</v>
      </c>
      <c r="D19" s="199">
        <f>+'[8]50'!$D$17+'[8]50'!$D$22</f>
        <v>1005518</v>
      </c>
      <c r="E19" s="199">
        <f>+'[3]61 trđ'!$G$17+'[3]61 trđ'!$G$22</f>
        <v>2039041.7703399998</v>
      </c>
      <c r="F19" s="199">
        <f>+'[8]50'!$G$17+'[8]50'!$G$22</f>
        <v>958349.63342800003</v>
      </c>
      <c r="G19" s="28">
        <f t="shared" si="4"/>
        <v>0.95282325716822425</v>
      </c>
      <c r="H19" s="28">
        <f t="shared" si="4"/>
        <v>0.95309048015848552</v>
      </c>
      <c r="J19" s="121"/>
    </row>
    <row r="20" spans="1:11" x14ac:dyDescent="0.25">
      <c r="A20" s="44" t="s">
        <v>81</v>
      </c>
      <c r="B20" s="45" t="s">
        <v>83</v>
      </c>
      <c r="C20" s="199"/>
      <c r="D20" s="199"/>
      <c r="E20" s="199"/>
      <c r="F20" s="199"/>
      <c r="G20" s="28"/>
      <c r="H20" s="40"/>
      <c r="J20" s="121"/>
    </row>
    <row r="21" spans="1:11" x14ac:dyDescent="0.25">
      <c r="A21" s="44" t="s">
        <v>10</v>
      </c>
      <c r="B21" s="45" t="s">
        <v>84</v>
      </c>
      <c r="C21" s="199">
        <f>+C22+C23</f>
        <v>1177000</v>
      </c>
      <c r="D21" s="199">
        <f>+D22</f>
        <v>553472</v>
      </c>
      <c r="E21" s="199">
        <f t="shared" ref="E21:F21" si="7">+E22+E23</f>
        <v>695387.20851699996</v>
      </c>
      <c r="F21" s="199">
        <f t="shared" si="7"/>
        <v>326831.98800900002</v>
      </c>
      <c r="G21" s="28">
        <f t="shared" si="4"/>
        <v>0.59081326127187761</v>
      </c>
      <c r="H21" s="28">
        <f t="shared" si="4"/>
        <v>0.59051223550423515</v>
      </c>
      <c r="J21" s="121"/>
    </row>
    <row r="22" spans="1:11" ht="30" x14ac:dyDescent="0.25">
      <c r="A22" s="44" t="s">
        <v>81</v>
      </c>
      <c r="B22" s="45" t="s">
        <v>85</v>
      </c>
      <c r="C22" s="199">
        <f>+'[3]61 trđ'!$F$23</f>
        <v>1177000</v>
      </c>
      <c r="D22" s="199">
        <f>+'[8]50'!$D$18+'[8]50'!$D$23</f>
        <v>553472</v>
      </c>
      <c r="E22" s="199">
        <f>+'[3]61 trđ'!$G$23</f>
        <v>695387.20851699996</v>
      </c>
      <c r="F22" s="199">
        <f>+'[8]50'!$G$18+'[8]50'!$G$23</f>
        <v>326831.98800900002</v>
      </c>
      <c r="G22" s="28">
        <f t="shared" si="4"/>
        <v>0.59081326127187761</v>
      </c>
      <c r="H22" s="28">
        <f t="shared" si="4"/>
        <v>0.59051223550423515</v>
      </c>
    </row>
    <row r="23" spans="1:11" x14ac:dyDescent="0.25">
      <c r="A23" s="44" t="s">
        <v>81</v>
      </c>
      <c r="B23" s="45" t="s">
        <v>86</v>
      </c>
      <c r="C23" s="199"/>
      <c r="D23" s="199"/>
      <c r="E23" s="199"/>
      <c r="F23" s="199"/>
      <c r="G23" s="28"/>
      <c r="H23" s="40"/>
    </row>
    <row r="24" spans="1:11" ht="45" hidden="1" x14ac:dyDescent="0.25">
      <c r="A24" s="44" t="s">
        <v>10</v>
      </c>
      <c r="B24" s="45" t="s">
        <v>87</v>
      </c>
      <c r="C24" s="199">
        <v>0</v>
      </c>
      <c r="D24" s="199">
        <v>0</v>
      </c>
      <c r="E24" s="199">
        <v>0</v>
      </c>
      <c r="F24" s="199">
        <v>0</v>
      </c>
      <c r="G24" s="28" t="e">
        <f t="shared" si="4"/>
        <v>#DIV/0!</v>
      </c>
      <c r="H24" s="40" t="e">
        <f t="shared" si="4"/>
        <v>#DIV/0!</v>
      </c>
    </row>
    <row r="25" spans="1:11" hidden="1" x14ac:dyDescent="0.25">
      <c r="A25" s="44" t="s">
        <v>10</v>
      </c>
      <c r="B25" s="45" t="s">
        <v>88</v>
      </c>
      <c r="C25" s="199">
        <v>0</v>
      </c>
      <c r="D25" s="199">
        <v>0</v>
      </c>
      <c r="E25" s="199">
        <v>0</v>
      </c>
      <c r="F25" s="199">
        <v>0</v>
      </c>
      <c r="G25" s="28" t="e">
        <f t="shared" si="4"/>
        <v>#DIV/0!</v>
      </c>
      <c r="H25" s="40" t="e">
        <f t="shared" si="4"/>
        <v>#DIV/0!</v>
      </c>
    </row>
    <row r="26" spans="1:11" ht="30" hidden="1" x14ac:dyDescent="0.25">
      <c r="A26" s="44" t="s">
        <v>10</v>
      </c>
      <c r="B26" s="45" t="s">
        <v>89</v>
      </c>
      <c r="C26" s="199">
        <v>0</v>
      </c>
      <c r="D26" s="199">
        <v>0</v>
      </c>
      <c r="E26" s="199">
        <v>0</v>
      </c>
      <c r="F26" s="199">
        <v>0</v>
      </c>
      <c r="G26" s="28" t="e">
        <f t="shared" si="4"/>
        <v>#DIV/0!</v>
      </c>
      <c r="H26" s="40" t="e">
        <f t="shared" si="4"/>
        <v>#DIV/0!</v>
      </c>
    </row>
    <row r="27" spans="1:11" ht="30" hidden="1" x14ac:dyDescent="0.25">
      <c r="A27" s="44" t="s">
        <v>10</v>
      </c>
      <c r="B27" s="45" t="s">
        <v>90</v>
      </c>
      <c r="C27" s="199">
        <v>0</v>
      </c>
      <c r="D27" s="199">
        <v>0</v>
      </c>
      <c r="E27" s="199">
        <v>0</v>
      </c>
      <c r="F27" s="199">
        <v>0</v>
      </c>
      <c r="G27" s="28" t="e">
        <f t="shared" si="4"/>
        <v>#DIV/0!</v>
      </c>
      <c r="H27" s="40" t="e">
        <f t="shared" si="4"/>
        <v>#DIV/0!</v>
      </c>
    </row>
    <row r="28" spans="1:11" hidden="1" x14ac:dyDescent="0.25">
      <c r="A28" s="44" t="s">
        <v>10</v>
      </c>
      <c r="B28" s="45" t="s">
        <v>91</v>
      </c>
      <c r="C28" s="199">
        <v>0</v>
      </c>
      <c r="D28" s="199">
        <v>0</v>
      </c>
      <c r="E28" s="199">
        <v>0</v>
      </c>
      <c r="F28" s="199">
        <v>0</v>
      </c>
      <c r="G28" s="28" t="e">
        <f t="shared" si="4"/>
        <v>#DIV/0!</v>
      </c>
      <c r="H28" s="40" t="e">
        <f t="shared" si="4"/>
        <v>#DIV/0!</v>
      </c>
    </row>
    <row r="29" spans="1:11" x14ac:dyDescent="0.25">
      <c r="A29" s="44" t="s">
        <v>10</v>
      </c>
      <c r="B29" s="45" t="s">
        <v>92</v>
      </c>
      <c r="C29" s="199">
        <f>+'[3]61 trđ'!$F$19+'[3]61 trđ'!$F$24</f>
        <v>1513000</v>
      </c>
      <c r="D29" s="199">
        <f>+'[8]50'!$D$19+'[8]50'!$D$24</f>
        <v>711110</v>
      </c>
      <c r="E29" s="199">
        <f>+'[3]61 trđ'!$G$19+'[3]61 trđ'!$G$24</f>
        <v>1197719.6885200001</v>
      </c>
      <c r="F29" s="199">
        <f>+'[8]50'!$G$19+'[8]50'!$G$24</f>
        <v>562928.25417600002</v>
      </c>
      <c r="G29" s="28">
        <f t="shared" si="4"/>
        <v>0.79161909353602122</v>
      </c>
      <c r="H29" s="28">
        <f t="shared" si="4"/>
        <v>0.79161909433983491</v>
      </c>
    </row>
    <row r="30" spans="1:11" hidden="1" x14ac:dyDescent="0.25">
      <c r="A30" s="44" t="s">
        <v>10</v>
      </c>
      <c r="B30" s="45" t="s">
        <v>93</v>
      </c>
      <c r="C30" s="199"/>
      <c r="D30" s="199"/>
      <c r="E30" s="199"/>
      <c r="F30" s="199"/>
      <c r="G30" s="28" t="e">
        <f t="shared" si="4"/>
        <v>#DIV/0!</v>
      </c>
      <c r="H30" s="28" t="e">
        <f t="shared" si="4"/>
        <v>#DIV/0!</v>
      </c>
    </row>
    <row r="31" spans="1:11" x14ac:dyDescent="0.25">
      <c r="A31" s="44" t="s">
        <v>10</v>
      </c>
      <c r="B31" s="45" t="s">
        <v>94</v>
      </c>
      <c r="C31" s="199">
        <f>+'[3]61 trđ'!$F$20+'[3]61 trđ'!$F$25</f>
        <v>442000</v>
      </c>
      <c r="D31" s="199">
        <f>+'[8]50'!$D$20+'[8]50'!$D$25</f>
        <v>442000</v>
      </c>
      <c r="E31" s="199">
        <f>+'[3]61 trđ'!$G$20+'[3]61 trđ'!$G$25</f>
        <v>404660.028445</v>
      </c>
      <c r="F31" s="199">
        <f>+'[8]50'!$G$20+'[8]50'!$G$25</f>
        <v>404660.028445</v>
      </c>
      <c r="G31" s="28">
        <f t="shared" si="4"/>
        <v>0.91552042634615383</v>
      </c>
      <c r="H31" s="28">
        <f t="shared" si="4"/>
        <v>0.91552042634615383</v>
      </c>
    </row>
    <row r="32" spans="1:11" hidden="1" x14ac:dyDescent="0.25">
      <c r="A32" s="44" t="s">
        <v>10</v>
      </c>
      <c r="B32" s="45" t="s">
        <v>95</v>
      </c>
      <c r="C32" s="199">
        <v>0</v>
      </c>
      <c r="D32" s="199">
        <v>0</v>
      </c>
      <c r="E32" s="199">
        <v>0</v>
      </c>
      <c r="F32" s="199">
        <v>0</v>
      </c>
      <c r="G32" s="28" t="e">
        <f t="shared" si="4"/>
        <v>#DIV/0!</v>
      </c>
      <c r="H32" s="28" t="e">
        <f t="shared" si="4"/>
        <v>#DIV/0!</v>
      </c>
    </row>
    <row r="33" spans="1:10" hidden="1" x14ac:dyDescent="0.25">
      <c r="A33" s="44" t="s">
        <v>10</v>
      </c>
      <c r="B33" s="45" t="s">
        <v>96</v>
      </c>
      <c r="C33" s="199">
        <v>0</v>
      </c>
      <c r="D33" s="199">
        <v>0</v>
      </c>
      <c r="E33" s="199">
        <v>0</v>
      </c>
      <c r="F33" s="199">
        <v>0</v>
      </c>
      <c r="G33" s="28" t="e">
        <f t="shared" si="4"/>
        <v>#DIV/0!</v>
      </c>
      <c r="H33" s="28" t="e">
        <f t="shared" si="4"/>
        <v>#DIV/0!</v>
      </c>
    </row>
    <row r="34" spans="1:10" ht="30" hidden="1" x14ac:dyDescent="0.25">
      <c r="A34" s="44" t="s">
        <v>10</v>
      </c>
      <c r="B34" s="45" t="s">
        <v>97</v>
      </c>
      <c r="C34" s="199">
        <v>0</v>
      </c>
      <c r="D34" s="199">
        <v>0</v>
      </c>
      <c r="E34" s="199">
        <v>0</v>
      </c>
      <c r="F34" s="199">
        <v>0</v>
      </c>
      <c r="G34" s="28" t="e">
        <f t="shared" si="4"/>
        <v>#DIV/0!</v>
      </c>
      <c r="H34" s="28" t="e">
        <f t="shared" si="4"/>
        <v>#DIV/0!</v>
      </c>
    </row>
    <row r="35" spans="1:10" hidden="1" x14ac:dyDescent="0.25">
      <c r="A35" s="44" t="s">
        <v>10</v>
      </c>
      <c r="B35" s="45" t="s">
        <v>98</v>
      </c>
      <c r="C35" s="199">
        <v>0</v>
      </c>
      <c r="D35" s="199">
        <v>0</v>
      </c>
      <c r="E35" s="199">
        <v>0</v>
      </c>
      <c r="F35" s="199">
        <v>0</v>
      </c>
      <c r="G35" s="28" t="e">
        <f t="shared" si="4"/>
        <v>#DIV/0!</v>
      </c>
      <c r="H35" s="28" t="e">
        <f t="shared" si="4"/>
        <v>#DIV/0!</v>
      </c>
    </row>
    <row r="36" spans="1:10" hidden="1" x14ac:dyDescent="0.25">
      <c r="A36" s="44" t="s">
        <v>10</v>
      </c>
      <c r="B36" s="45" t="s">
        <v>99</v>
      </c>
      <c r="C36" s="199">
        <v>0</v>
      </c>
      <c r="D36" s="199">
        <v>0</v>
      </c>
      <c r="E36" s="199">
        <v>0</v>
      </c>
      <c r="F36" s="199">
        <v>0</v>
      </c>
      <c r="G36" s="28" t="e">
        <f t="shared" si="4"/>
        <v>#DIV/0!</v>
      </c>
      <c r="H36" s="28" t="e">
        <f t="shared" si="4"/>
        <v>#DIV/0!</v>
      </c>
    </row>
    <row r="37" spans="1:10" hidden="1" x14ac:dyDescent="0.25">
      <c r="A37" s="44" t="s">
        <v>10</v>
      </c>
      <c r="B37" s="45" t="s">
        <v>100</v>
      </c>
      <c r="C37" s="199">
        <v>0</v>
      </c>
      <c r="D37" s="199">
        <v>0</v>
      </c>
      <c r="E37" s="199">
        <v>0</v>
      </c>
      <c r="F37" s="199">
        <v>0</v>
      </c>
      <c r="G37" s="28" t="e">
        <f t="shared" si="4"/>
        <v>#DIV/0!</v>
      </c>
      <c r="H37" s="28" t="e">
        <f t="shared" si="4"/>
        <v>#DIV/0!</v>
      </c>
    </row>
    <row r="38" spans="1:10" ht="30" x14ac:dyDescent="0.25">
      <c r="A38" s="46">
        <v>2</v>
      </c>
      <c r="B38" s="47" t="s">
        <v>101</v>
      </c>
      <c r="C38" s="198">
        <f>+C39+C42+C50+C51+C52</f>
        <v>14179000</v>
      </c>
      <c r="D38" s="198">
        <f t="shared" ref="D38:F38" si="8">+D39+D42+D50+D51+D52</f>
        <v>6665435</v>
      </c>
      <c r="E38" s="198">
        <f t="shared" si="8"/>
        <v>11302266.358725</v>
      </c>
      <c r="F38" s="198">
        <f t="shared" si="8"/>
        <v>5217825.7839960009</v>
      </c>
      <c r="G38" s="43">
        <f t="shared" si="4"/>
        <v>0.79711307981698287</v>
      </c>
      <c r="H38" s="43">
        <f t="shared" si="4"/>
        <v>0.78281849331604025</v>
      </c>
      <c r="J38" s="197"/>
    </row>
    <row r="39" spans="1:10" x14ac:dyDescent="0.25">
      <c r="A39" s="44" t="s">
        <v>10</v>
      </c>
      <c r="B39" s="45" t="s">
        <v>80</v>
      </c>
      <c r="C39" s="199">
        <f>+C40+C41</f>
        <v>4458000</v>
      </c>
      <c r="D39" s="199">
        <f t="shared" ref="D39:F39" si="9">+D40+D41</f>
        <v>2095259.9999999998</v>
      </c>
      <c r="E39" s="199">
        <f t="shared" si="9"/>
        <v>3154776.8366180002</v>
      </c>
      <c r="F39" s="199">
        <f t="shared" si="9"/>
        <v>1482745.116321</v>
      </c>
      <c r="G39" s="28">
        <f t="shared" si="4"/>
        <v>0.70766640570165995</v>
      </c>
      <c r="H39" s="28">
        <f t="shared" si="4"/>
        <v>0.70766640718622043</v>
      </c>
    </row>
    <row r="40" spans="1:10" ht="30" x14ac:dyDescent="0.25">
      <c r="A40" s="44" t="s">
        <v>81</v>
      </c>
      <c r="B40" s="45" t="s">
        <v>82</v>
      </c>
      <c r="C40" s="199">
        <f>+'[3]61 trđ'!$F$27</f>
        <v>4458000</v>
      </c>
      <c r="D40" s="199">
        <f>+'[8]50'!$D$27</f>
        <v>2095259.9999999998</v>
      </c>
      <c r="E40" s="199">
        <f>+'[3]61 trđ'!$G$27</f>
        <v>3154776.8366180002</v>
      </c>
      <c r="F40" s="199">
        <f>+'[8]50'!$G$27</f>
        <v>1482745.116321</v>
      </c>
      <c r="G40" s="28">
        <f t="shared" si="4"/>
        <v>0.70766640570165995</v>
      </c>
      <c r="H40" s="28">
        <f t="shared" si="4"/>
        <v>0.70766640718622043</v>
      </c>
      <c r="J40" s="121"/>
    </row>
    <row r="41" spans="1:10" x14ac:dyDescent="0.25">
      <c r="A41" s="44" t="s">
        <v>81</v>
      </c>
      <c r="B41" s="45" t="s">
        <v>83</v>
      </c>
      <c r="C41" s="199"/>
      <c r="D41" s="199"/>
      <c r="E41" s="199"/>
      <c r="F41" s="199"/>
      <c r="G41" s="28"/>
      <c r="H41" s="40"/>
      <c r="J41" s="121"/>
    </row>
    <row r="42" spans="1:10" x14ac:dyDescent="0.25">
      <c r="A42" s="44" t="s">
        <v>10</v>
      </c>
      <c r="B42" s="45" t="s">
        <v>84</v>
      </c>
      <c r="C42" s="199">
        <f>+C43+C44</f>
        <v>350000</v>
      </c>
      <c r="D42" s="199">
        <f t="shared" ref="D42:F42" si="10">+D43+D44</f>
        <v>160505</v>
      </c>
      <c r="E42" s="199">
        <f t="shared" si="10"/>
        <v>389112.93979700003</v>
      </c>
      <c r="F42" s="199">
        <f t="shared" si="10"/>
        <v>85682.855318999995</v>
      </c>
      <c r="G42" s="28">
        <f t="shared" si="4"/>
        <v>1.1117512565628571</v>
      </c>
      <c r="H42" s="28">
        <f t="shared" si="4"/>
        <v>0.53383293554094879</v>
      </c>
      <c r="J42" s="121"/>
    </row>
    <row r="43" spans="1:10" ht="30" x14ac:dyDescent="0.25">
      <c r="A43" s="44" t="s">
        <v>81</v>
      </c>
      <c r="B43" s="45" t="s">
        <v>85</v>
      </c>
      <c r="C43" s="199">
        <f>+'[3]61 trđ'!$F$28</f>
        <v>350000</v>
      </c>
      <c r="D43" s="199">
        <f>+'[8]50'!$D$28</f>
        <v>160505</v>
      </c>
      <c r="E43" s="199">
        <f>+'[3]61 trđ'!$G$28</f>
        <v>389112.93979700003</v>
      </c>
      <c r="F43" s="199">
        <f>+'[8]50'!$G$28</f>
        <v>85682.855318999995</v>
      </c>
      <c r="G43" s="28">
        <f t="shared" si="4"/>
        <v>1.1117512565628571</v>
      </c>
      <c r="H43" s="28">
        <f t="shared" si="4"/>
        <v>0.53383293554094879</v>
      </c>
      <c r="J43" s="121"/>
    </row>
    <row r="44" spans="1:10" x14ac:dyDescent="0.25">
      <c r="A44" s="44" t="s">
        <v>81</v>
      </c>
      <c r="B44" s="45" t="s">
        <v>86</v>
      </c>
      <c r="C44" s="199"/>
      <c r="D44" s="199"/>
      <c r="E44" s="199"/>
      <c r="F44" s="199"/>
      <c r="G44" s="28"/>
      <c r="H44" s="28"/>
    </row>
    <row r="45" spans="1:10" ht="45" hidden="1" x14ac:dyDescent="0.25">
      <c r="A45" s="44" t="s">
        <v>10</v>
      </c>
      <c r="B45" s="45" t="s">
        <v>87</v>
      </c>
      <c r="C45" s="199"/>
      <c r="D45" s="199"/>
      <c r="E45" s="199"/>
      <c r="F45" s="199"/>
      <c r="G45" s="28" t="e">
        <f t="shared" si="4"/>
        <v>#DIV/0!</v>
      </c>
      <c r="H45" s="28" t="e">
        <f t="shared" si="4"/>
        <v>#DIV/0!</v>
      </c>
    </row>
    <row r="46" spans="1:10" hidden="1" x14ac:dyDescent="0.25">
      <c r="A46" s="44" t="s">
        <v>10</v>
      </c>
      <c r="B46" s="45" t="s">
        <v>88</v>
      </c>
      <c r="C46" s="199"/>
      <c r="D46" s="199"/>
      <c r="E46" s="199"/>
      <c r="F46" s="199"/>
      <c r="G46" s="28" t="e">
        <f t="shared" si="4"/>
        <v>#DIV/0!</v>
      </c>
      <c r="H46" s="28" t="e">
        <f t="shared" si="4"/>
        <v>#DIV/0!</v>
      </c>
    </row>
    <row r="47" spans="1:10" ht="30" hidden="1" x14ac:dyDescent="0.25">
      <c r="A47" s="44" t="s">
        <v>10</v>
      </c>
      <c r="B47" s="45" t="s">
        <v>89</v>
      </c>
      <c r="C47" s="199"/>
      <c r="D47" s="199"/>
      <c r="E47" s="199"/>
      <c r="F47" s="199"/>
      <c r="G47" s="28" t="e">
        <f t="shared" si="4"/>
        <v>#DIV/0!</v>
      </c>
      <c r="H47" s="28" t="e">
        <f t="shared" si="4"/>
        <v>#DIV/0!</v>
      </c>
    </row>
    <row r="48" spans="1:10" ht="30" hidden="1" x14ac:dyDescent="0.25">
      <c r="A48" s="44" t="s">
        <v>10</v>
      </c>
      <c r="B48" s="45" t="s">
        <v>90</v>
      </c>
      <c r="C48" s="199"/>
      <c r="D48" s="199"/>
      <c r="E48" s="199"/>
      <c r="F48" s="199"/>
      <c r="G48" s="28" t="e">
        <f t="shared" si="4"/>
        <v>#DIV/0!</v>
      </c>
      <c r="H48" s="28" t="e">
        <f t="shared" si="4"/>
        <v>#DIV/0!</v>
      </c>
    </row>
    <row r="49" spans="1:8" hidden="1" x14ac:dyDescent="0.25">
      <c r="A49" s="44" t="s">
        <v>10</v>
      </c>
      <c r="B49" s="45" t="s">
        <v>91</v>
      </c>
      <c r="C49" s="199"/>
      <c r="D49" s="199"/>
      <c r="E49" s="199"/>
      <c r="F49" s="199"/>
      <c r="G49" s="28" t="e">
        <f t="shared" si="4"/>
        <v>#DIV/0!</v>
      </c>
      <c r="H49" s="28" t="e">
        <f t="shared" si="4"/>
        <v>#DIV/0!</v>
      </c>
    </row>
    <row r="50" spans="1:8" x14ac:dyDescent="0.25">
      <c r="A50" s="44" t="s">
        <v>10</v>
      </c>
      <c r="B50" s="45" t="s">
        <v>92</v>
      </c>
      <c r="C50" s="199">
        <f>+'[3]61 trđ'!$F$29</f>
        <v>9361000</v>
      </c>
      <c r="D50" s="199">
        <f>+'[8]50'!$D$29</f>
        <v>4399670</v>
      </c>
      <c r="E50" s="199">
        <f>+'[3]61 trđ'!$G$29</f>
        <v>7752790.1413540002</v>
      </c>
      <c r="F50" s="199">
        <f>+'[8]50'!$G$29</f>
        <v>3643811.3714000001</v>
      </c>
      <c r="G50" s="28">
        <f t="shared" si="4"/>
        <v>0.82820106199700894</v>
      </c>
      <c r="H50" s="28">
        <f t="shared" si="4"/>
        <v>0.82820106312518893</v>
      </c>
    </row>
    <row r="51" spans="1:8" x14ac:dyDescent="0.25">
      <c r="A51" s="44" t="s">
        <v>10</v>
      </c>
      <c r="B51" s="48" t="s">
        <v>102</v>
      </c>
      <c r="C51" s="199"/>
      <c r="D51" s="199"/>
      <c r="E51" s="199"/>
      <c r="F51" s="199"/>
      <c r="G51" s="28"/>
      <c r="H51" s="28"/>
    </row>
    <row r="52" spans="1:8" x14ac:dyDescent="0.25">
      <c r="A52" s="44" t="s">
        <v>10</v>
      </c>
      <c r="B52" s="45" t="s">
        <v>94</v>
      </c>
      <c r="C52" s="199">
        <f>+'[3]61 trđ'!$F$30</f>
        <v>10000</v>
      </c>
      <c r="D52" s="199">
        <f>+'[8]50'!$D$30</f>
        <v>10000</v>
      </c>
      <c r="E52" s="199">
        <f>+'[3]61 trđ'!$G$30</f>
        <v>5586.4409560000004</v>
      </c>
      <c r="F52" s="199">
        <f>+'[8]50'!$G$30</f>
        <v>5586.4409560000004</v>
      </c>
      <c r="G52" s="28">
        <f t="shared" si="4"/>
        <v>0.55864409560000006</v>
      </c>
      <c r="H52" s="28">
        <f t="shared" si="4"/>
        <v>0.55864409560000006</v>
      </c>
    </row>
    <row r="53" spans="1:8" hidden="1" x14ac:dyDescent="0.25">
      <c r="A53" s="44" t="s">
        <v>10</v>
      </c>
      <c r="B53" s="45" t="s">
        <v>95</v>
      </c>
      <c r="C53" s="199">
        <v>0</v>
      </c>
      <c r="D53" s="199">
        <v>0</v>
      </c>
      <c r="E53" s="199">
        <v>0</v>
      </c>
      <c r="F53" s="199">
        <v>0</v>
      </c>
      <c r="G53" s="28" t="e">
        <f t="shared" si="4"/>
        <v>#DIV/0!</v>
      </c>
      <c r="H53" s="28" t="e">
        <f t="shared" si="4"/>
        <v>#DIV/0!</v>
      </c>
    </row>
    <row r="54" spans="1:8" hidden="1" x14ac:dyDescent="0.25">
      <c r="A54" s="44" t="s">
        <v>10</v>
      </c>
      <c r="B54" s="45" t="s">
        <v>96</v>
      </c>
      <c r="C54" s="199">
        <v>0</v>
      </c>
      <c r="D54" s="199">
        <v>0</v>
      </c>
      <c r="E54" s="199">
        <v>0</v>
      </c>
      <c r="F54" s="199">
        <v>0</v>
      </c>
      <c r="G54" s="28" t="e">
        <f t="shared" si="4"/>
        <v>#DIV/0!</v>
      </c>
      <c r="H54" s="40" t="e">
        <f t="shared" si="4"/>
        <v>#DIV/0!</v>
      </c>
    </row>
    <row r="55" spans="1:8" ht="30" hidden="1" x14ac:dyDescent="0.25">
      <c r="A55" s="44" t="s">
        <v>10</v>
      </c>
      <c r="B55" s="45" t="s">
        <v>97</v>
      </c>
      <c r="C55" s="199">
        <v>0</v>
      </c>
      <c r="D55" s="199">
        <v>0</v>
      </c>
      <c r="E55" s="199">
        <v>0</v>
      </c>
      <c r="F55" s="199">
        <v>0</v>
      </c>
      <c r="G55" s="28" t="e">
        <f t="shared" si="4"/>
        <v>#DIV/0!</v>
      </c>
      <c r="H55" s="40" t="e">
        <f t="shared" si="4"/>
        <v>#DIV/0!</v>
      </c>
    </row>
    <row r="56" spans="1:8" hidden="1" x14ac:dyDescent="0.25">
      <c r="A56" s="44" t="s">
        <v>10</v>
      </c>
      <c r="B56" s="45" t="s">
        <v>98</v>
      </c>
      <c r="C56" s="199">
        <v>0</v>
      </c>
      <c r="D56" s="199">
        <v>0</v>
      </c>
      <c r="E56" s="199">
        <v>0</v>
      </c>
      <c r="F56" s="199">
        <v>0</v>
      </c>
      <c r="G56" s="28" t="e">
        <f t="shared" si="4"/>
        <v>#DIV/0!</v>
      </c>
      <c r="H56" s="40" t="e">
        <f t="shared" si="4"/>
        <v>#DIV/0!</v>
      </c>
    </row>
    <row r="57" spans="1:8" hidden="1" x14ac:dyDescent="0.25">
      <c r="A57" s="44" t="s">
        <v>10</v>
      </c>
      <c r="B57" s="45" t="s">
        <v>99</v>
      </c>
      <c r="C57" s="199">
        <v>0</v>
      </c>
      <c r="D57" s="199">
        <v>0</v>
      </c>
      <c r="E57" s="199">
        <v>0</v>
      </c>
      <c r="F57" s="199">
        <v>0</v>
      </c>
      <c r="G57" s="28" t="e">
        <f t="shared" si="4"/>
        <v>#DIV/0!</v>
      </c>
      <c r="H57" s="40" t="e">
        <f t="shared" si="4"/>
        <v>#DIV/0!</v>
      </c>
    </row>
    <row r="58" spans="1:8" hidden="1" x14ac:dyDescent="0.25">
      <c r="A58" s="44" t="s">
        <v>10</v>
      </c>
      <c r="B58" s="45" t="s">
        <v>100</v>
      </c>
      <c r="C58" s="199">
        <v>0</v>
      </c>
      <c r="D58" s="199">
        <v>0</v>
      </c>
      <c r="E58" s="199">
        <v>0</v>
      </c>
      <c r="F58" s="199">
        <v>0</v>
      </c>
      <c r="G58" s="28" t="e">
        <f t="shared" si="4"/>
        <v>#DIV/0!</v>
      </c>
      <c r="H58" s="40"/>
    </row>
    <row r="59" spans="1:8" ht="30" x14ac:dyDescent="0.25">
      <c r="A59" s="41">
        <v>3</v>
      </c>
      <c r="B59" s="42" t="s">
        <v>103</v>
      </c>
      <c r="C59" s="198">
        <f>+C60+C63+C71+C73</f>
        <v>4872000</v>
      </c>
      <c r="D59" s="198">
        <f t="shared" ref="D59:F59" si="11">+D60+D63+D71+D73</f>
        <v>2337540</v>
      </c>
      <c r="E59" s="198">
        <f t="shared" si="11"/>
        <v>4877401.9227059996</v>
      </c>
      <c r="F59" s="198">
        <f t="shared" si="11"/>
        <v>2346212.0429019998</v>
      </c>
      <c r="G59" s="43">
        <f t="shared" si="4"/>
        <v>1.0011087690283251</v>
      </c>
      <c r="H59" s="43">
        <f t="shared" si="4"/>
        <v>1.0037099013929172</v>
      </c>
    </row>
    <row r="60" spans="1:8" x14ac:dyDescent="0.25">
      <c r="A60" s="44" t="s">
        <v>10</v>
      </c>
      <c r="B60" s="45" t="s">
        <v>80</v>
      </c>
      <c r="C60" s="199">
        <f>+C61+C62</f>
        <v>3247000</v>
      </c>
      <c r="D60" s="199">
        <f t="shared" ref="D60:F60" si="12">+D61+D62</f>
        <v>1526090</v>
      </c>
      <c r="E60" s="199">
        <f t="shared" si="12"/>
        <v>3266759.0587929999</v>
      </c>
      <c r="F60" s="199">
        <f t="shared" si="12"/>
        <v>1535376.7845290001</v>
      </c>
      <c r="G60" s="28">
        <f t="shared" si="4"/>
        <v>1.0060853276233446</v>
      </c>
      <c r="H60" s="28">
        <f t="shared" si="4"/>
        <v>1.006085345247659</v>
      </c>
    </row>
    <row r="61" spans="1:8" ht="30" x14ac:dyDescent="0.25">
      <c r="A61" s="44" t="s">
        <v>81</v>
      </c>
      <c r="B61" s="45" t="s">
        <v>82</v>
      </c>
      <c r="C61" s="199">
        <f>+'[3]61 trđ'!$F$32</f>
        <v>3247000</v>
      </c>
      <c r="D61" s="199">
        <f>+'[8]50'!$D$32</f>
        <v>1526090</v>
      </c>
      <c r="E61" s="199">
        <f>+'[3]61 trđ'!$G$32</f>
        <v>3266759.0587929999</v>
      </c>
      <c r="F61" s="199">
        <f>+'[8]50'!$G$32</f>
        <v>1535376.7845290001</v>
      </c>
      <c r="G61" s="28">
        <f t="shared" si="4"/>
        <v>1.0060853276233446</v>
      </c>
      <c r="H61" s="28">
        <f t="shared" si="4"/>
        <v>1.006085345247659</v>
      </c>
    </row>
    <row r="62" spans="1:8" x14ac:dyDescent="0.25">
      <c r="A62" s="44" t="s">
        <v>81</v>
      </c>
      <c r="B62" s="45" t="s">
        <v>83</v>
      </c>
      <c r="C62" s="199"/>
      <c r="D62" s="199"/>
      <c r="E62" s="199"/>
      <c r="F62" s="199"/>
      <c r="G62" s="28"/>
      <c r="H62" s="40"/>
    </row>
    <row r="63" spans="1:8" x14ac:dyDescent="0.25">
      <c r="A63" s="44" t="s">
        <v>10</v>
      </c>
      <c r="B63" s="45" t="s">
        <v>84</v>
      </c>
      <c r="C63" s="199">
        <f>+C64+C65</f>
        <v>35000</v>
      </c>
      <c r="D63" s="199">
        <f t="shared" ref="D63:F63" si="13">+D64+D65</f>
        <v>16450</v>
      </c>
      <c r="E63" s="199">
        <f t="shared" si="13"/>
        <v>29135.037838</v>
      </c>
      <c r="F63" s="199">
        <f t="shared" si="13"/>
        <v>13579.337593</v>
      </c>
      <c r="G63" s="28">
        <f t="shared" si="4"/>
        <v>0.83242965251428569</v>
      </c>
      <c r="H63" s="28">
        <f t="shared" si="4"/>
        <v>0.82549164699088151</v>
      </c>
    </row>
    <row r="64" spans="1:8" ht="30" x14ac:dyDescent="0.25">
      <c r="A64" s="44" t="s">
        <v>81</v>
      </c>
      <c r="B64" s="45" t="s">
        <v>85</v>
      </c>
      <c r="C64" s="199">
        <f>+'[3]61 trđ'!$F$33</f>
        <v>35000</v>
      </c>
      <c r="D64" s="199">
        <f>+'[8]50'!$D$33</f>
        <v>16450</v>
      </c>
      <c r="E64" s="199">
        <f>+'[3]61 trđ'!$G$33</f>
        <v>29135.037838</v>
      </c>
      <c r="F64" s="199">
        <f>+'[8]50'!$G$33</f>
        <v>13579.337593</v>
      </c>
      <c r="G64" s="28">
        <f t="shared" si="4"/>
        <v>0.83242965251428569</v>
      </c>
      <c r="H64" s="28">
        <f t="shared" si="4"/>
        <v>0.82549164699088151</v>
      </c>
    </row>
    <row r="65" spans="1:8" x14ac:dyDescent="0.25">
      <c r="A65" s="44" t="s">
        <v>81</v>
      </c>
      <c r="B65" s="45" t="s">
        <v>86</v>
      </c>
      <c r="C65" s="199"/>
      <c r="D65" s="199"/>
      <c r="E65" s="199"/>
      <c r="F65" s="199"/>
      <c r="G65" s="28"/>
      <c r="H65" s="40"/>
    </row>
    <row r="66" spans="1:8" ht="45" hidden="1" x14ac:dyDescent="0.25">
      <c r="A66" s="44" t="s">
        <v>10</v>
      </c>
      <c r="B66" s="45" t="s">
        <v>87</v>
      </c>
      <c r="C66" s="199"/>
      <c r="D66" s="199"/>
      <c r="E66" s="199"/>
      <c r="F66" s="199"/>
      <c r="G66" s="28" t="e">
        <f t="shared" si="4"/>
        <v>#DIV/0!</v>
      </c>
      <c r="H66" s="40" t="e">
        <f t="shared" si="4"/>
        <v>#DIV/0!</v>
      </c>
    </row>
    <row r="67" spans="1:8" hidden="1" x14ac:dyDescent="0.25">
      <c r="A67" s="44" t="s">
        <v>10</v>
      </c>
      <c r="B67" s="45" t="s">
        <v>88</v>
      </c>
      <c r="C67" s="199"/>
      <c r="D67" s="199"/>
      <c r="E67" s="199"/>
      <c r="F67" s="199"/>
      <c r="G67" s="28" t="e">
        <f t="shared" si="4"/>
        <v>#DIV/0!</v>
      </c>
      <c r="H67" s="40" t="e">
        <f t="shared" si="4"/>
        <v>#DIV/0!</v>
      </c>
    </row>
    <row r="68" spans="1:8" ht="30" hidden="1" x14ac:dyDescent="0.25">
      <c r="A68" s="44" t="s">
        <v>10</v>
      </c>
      <c r="B68" s="45" t="s">
        <v>89</v>
      </c>
      <c r="C68" s="199"/>
      <c r="D68" s="199"/>
      <c r="E68" s="199"/>
      <c r="F68" s="199"/>
      <c r="G68" s="28" t="e">
        <f t="shared" si="4"/>
        <v>#DIV/0!</v>
      </c>
      <c r="H68" s="40" t="e">
        <f t="shared" si="4"/>
        <v>#DIV/0!</v>
      </c>
    </row>
    <row r="69" spans="1:8" ht="30" hidden="1" x14ac:dyDescent="0.25">
      <c r="A69" s="44" t="s">
        <v>10</v>
      </c>
      <c r="B69" s="45" t="s">
        <v>90</v>
      </c>
      <c r="C69" s="199"/>
      <c r="D69" s="199"/>
      <c r="E69" s="199"/>
      <c r="F69" s="199"/>
      <c r="G69" s="28" t="e">
        <f t="shared" si="4"/>
        <v>#DIV/0!</v>
      </c>
      <c r="H69" s="40" t="e">
        <f t="shared" si="4"/>
        <v>#DIV/0!</v>
      </c>
    </row>
    <row r="70" spans="1:8" hidden="1" x14ac:dyDescent="0.25">
      <c r="A70" s="44" t="s">
        <v>10</v>
      </c>
      <c r="B70" s="45" t="s">
        <v>91</v>
      </c>
      <c r="C70" s="199"/>
      <c r="D70" s="199"/>
      <c r="E70" s="199"/>
      <c r="F70" s="199"/>
      <c r="G70" s="28" t="e">
        <f t="shared" si="4"/>
        <v>#DIV/0!</v>
      </c>
      <c r="H70" s="40" t="e">
        <f t="shared" si="4"/>
        <v>#DIV/0!</v>
      </c>
    </row>
    <row r="71" spans="1:8" x14ac:dyDescent="0.25">
      <c r="A71" s="44" t="s">
        <v>10</v>
      </c>
      <c r="B71" s="45" t="s">
        <v>92</v>
      </c>
      <c r="C71" s="199">
        <f>+'[3]61 trđ'!$F$34</f>
        <v>1500000</v>
      </c>
      <c r="D71" s="199">
        <f>+'[8]50'!$D$34</f>
        <v>705000</v>
      </c>
      <c r="E71" s="199">
        <f>+'[3]61 trđ'!$G$34</f>
        <v>1479720.5905889999</v>
      </c>
      <c r="F71" s="199">
        <f>+'[8]50'!$G$34</f>
        <v>695468.68529399997</v>
      </c>
      <c r="G71" s="28">
        <f t="shared" si="4"/>
        <v>0.98648039372599994</v>
      </c>
      <c r="H71" s="28">
        <f t="shared" si="4"/>
        <v>0.98648040467234033</v>
      </c>
    </row>
    <row r="72" spans="1:8" hidden="1" x14ac:dyDescent="0.25">
      <c r="A72" s="44" t="s">
        <v>10</v>
      </c>
      <c r="B72" s="45" t="s">
        <v>93</v>
      </c>
      <c r="C72" s="199"/>
      <c r="D72" s="199"/>
      <c r="E72" s="199"/>
      <c r="F72" s="199"/>
      <c r="G72" s="28" t="e">
        <f t="shared" si="4"/>
        <v>#DIV/0!</v>
      </c>
      <c r="H72" s="28" t="e">
        <f t="shared" si="4"/>
        <v>#DIV/0!</v>
      </c>
    </row>
    <row r="73" spans="1:8" x14ac:dyDescent="0.25">
      <c r="A73" s="44" t="s">
        <v>10</v>
      </c>
      <c r="B73" s="45" t="s">
        <v>94</v>
      </c>
      <c r="C73" s="199">
        <f>+'[3]61 trđ'!$F$35</f>
        <v>90000</v>
      </c>
      <c r="D73" s="199">
        <f>+'[8]50'!$D$35</f>
        <v>90000</v>
      </c>
      <c r="E73" s="199">
        <f>+'[3]61 trđ'!$G$35</f>
        <v>101787.23548600001</v>
      </c>
      <c r="F73" s="199">
        <f>+'[8]50'!$G$35</f>
        <v>101787.23548600001</v>
      </c>
      <c r="G73" s="28">
        <f t="shared" si="4"/>
        <v>1.1309692831777778</v>
      </c>
      <c r="H73" s="28">
        <f t="shared" si="4"/>
        <v>1.1309692831777778</v>
      </c>
    </row>
    <row r="74" spans="1:8" hidden="1" x14ac:dyDescent="0.25">
      <c r="A74" s="44" t="s">
        <v>10</v>
      </c>
      <c r="B74" s="45" t="s">
        <v>95</v>
      </c>
      <c r="C74" s="199">
        <v>0</v>
      </c>
      <c r="D74" s="199">
        <v>0</v>
      </c>
      <c r="E74" s="199">
        <v>0</v>
      </c>
      <c r="F74" s="199">
        <v>0</v>
      </c>
      <c r="G74" s="28" t="e">
        <f t="shared" si="4"/>
        <v>#DIV/0!</v>
      </c>
      <c r="H74" s="28" t="e">
        <f t="shared" si="4"/>
        <v>#DIV/0!</v>
      </c>
    </row>
    <row r="75" spans="1:8" hidden="1" x14ac:dyDescent="0.25">
      <c r="A75" s="44" t="s">
        <v>10</v>
      </c>
      <c r="B75" s="45" t="s">
        <v>96</v>
      </c>
      <c r="C75" s="199">
        <v>0</v>
      </c>
      <c r="D75" s="199">
        <v>0</v>
      </c>
      <c r="E75" s="199">
        <v>0</v>
      </c>
      <c r="F75" s="199">
        <v>0</v>
      </c>
      <c r="G75" s="28" t="e">
        <f t="shared" si="4"/>
        <v>#DIV/0!</v>
      </c>
      <c r="H75" s="28" t="e">
        <f t="shared" si="4"/>
        <v>#DIV/0!</v>
      </c>
    </row>
    <row r="76" spans="1:8" ht="30" hidden="1" x14ac:dyDescent="0.25">
      <c r="A76" s="44" t="s">
        <v>10</v>
      </c>
      <c r="B76" s="45" t="s">
        <v>97</v>
      </c>
      <c r="C76" s="199">
        <v>0</v>
      </c>
      <c r="D76" s="199">
        <v>0</v>
      </c>
      <c r="E76" s="199">
        <v>0</v>
      </c>
      <c r="F76" s="199">
        <v>0</v>
      </c>
      <c r="G76" s="28" t="e">
        <f t="shared" si="4"/>
        <v>#DIV/0!</v>
      </c>
      <c r="H76" s="28" t="e">
        <f t="shared" si="4"/>
        <v>#DIV/0!</v>
      </c>
    </row>
    <row r="77" spans="1:8" hidden="1" x14ac:dyDescent="0.25">
      <c r="A77" s="44" t="s">
        <v>10</v>
      </c>
      <c r="B77" s="45" t="s">
        <v>98</v>
      </c>
      <c r="C77" s="199">
        <v>0</v>
      </c>
      <c r="D77" s="199">
        <v>0</v>
      </c>
      <c r="E77" s="199">
        <v>0</v>
      </c>
      <c r="F77" s="199">
        <v>0</v>
      </c>
      <c r="G77" s="28" t="e">
        <f t="shared" si="4"/>
        <v>#DIV/0!</v>
      </c>
      <c r="H77" s="28" t="e">
        <f t="shared" si="4"/>
        <v>#DIV/0!</v>
      </c>
    </row>
    <row r="78" spans="1:8" hidden="1" x14ac:dyDescent="0.25">
      <c r="A78" s="44" t="s">
        <v>10</v>
      </c>
      <c r="B78" s="45" t="s">
        <v>99</v>
      </c>
      <c r="C78" s="199">
        <v>0</v>
      </c>
      <c r="D78" s="199">
        <v>0</v>
      </c>
      <c r="E78" s="199">
        <v>0</v>
      </c>
      <c r="F78" s="199">
        <v>0</v>
      </c>
      <c r="G78" s="28" t="e">
        <f t="shared" si="4"/>
        <v>#DIV/0!</v>
      </c>
      <c r="H78" s="28" t="e">
        <f t="shared" si="4"/>
        <v>#DIV/0!</v>
      </c>
    </row>
    <row r="79" spans="1:8" hidden="1" x14ac:dyDescent="0.25">
      <c r="A79" s="44" t="s">
        <v>10</v>
      </c>
      <c r="B79" s="45" t="s">
        <v>100</v>
      </c>
      <c r="C79" s="199">
        <v>0</v>
      </c>
      <c r="D79" s="199">
        <v>0</v>
      </c>
      <c r="E79" s="199">
        <v>0</v>
      </c>
      <c r="F79" s="199">
        <v>0</v>
      </c>
      <c r="G79" s="28" t="e">
        <f t="shared" ref="G79:H102" si="14">+E79/C79</f>
        <v>#DIV/0!</v>
      </c>
      <c r="H79" s="28" t="e">
        <f t="shared" si="14"/>
        <v>#DIV/0!</v>
      </c>
    </row>
    <row r="80" spans="1:8" x14ac:dyDescent="0.25">
      <c r="A80" s="46">
        <v>4</v>
      </c>
      <c r="B80" s="47" t="s">
        <v>96</v>
      </c>
      <c r="C80" s="198">
        <f>+'[3]61 trđ'!$F$50</f>
        <v>5800000</v>
      </c>
      <c r="D80" s="198">
        <f>+'[8]50'!$D$50</f>
        <v>2726000</v>
      </c>
      <c r="E80" s="198">
        <f>+'[3]61 trđ'!$G$50</f>
        <v>5223366.8416600004</v>
      </c>
      <c r="F80" s="198">
        <f>+'[8]50'!$G$50</f>
        <v>2454981.874659</v>
      </c>
      <c r="G80" s="43">
        <f t="shared" si="14"/>
        <v>0.9005804899413794</v>
      </c>
      <c r="H80" s="43">
        <f t="shared" si="14"/>
        <v>0.90058029151100516</v>
      </c>
    </row>
    <row r="81" spans="1:8" ht="30" x14ac:dyDescent="0.25">
      <c r="A81" s="41">
        <v>5</v>
      </c>
      <c r="B81" s="42" t="s">
        <v>104</v>
      </c>
      <c r="C81" s="198">
        <f>+'[3]61 trđ'!$F$51</f>
        <v>510000</v>
      </c>
      <c r="D81" s="198">
        <f>+'[8]50'!$D$51</f>
        <v>89159</v>
      </c>
      <c r="E81" s="198">
        <f>+'[3]61 trđ'!$G$51</f>
        <v>689196.09430800006</v>
      </c>
      <c r="F81" s="198">
        <f>+'[8]50'!$G$51</f>
        <v>120626.59651</v>
      </c>
      <c r="G81" s="43">
        <f t="shared" si="14"/>
        <v>1.3513648908000002</v>
      </c>
      <c r="H81" s="43">
        <f t="shared" si="14"/>
        <v>1.3529379704797049</v>
      </c>
    </row>
    <row r="82" spans="1:8" x14ac:dyDescent="0.25">
      <c r="A82" s="46">
        <v>6</v>
      </c>
      <c r="B82" s="42" t="s">
        <v>105</v>
      </c>
      <c r="C82" s="198">
        <f>+'[3]61 trđ'!$F$47</f>
        <v>1280000</v>
      </c>
      <c r="D82" s="198">
        <f>+'[8]50'!$D$47</f>
        <v>1280000</v>
      </c>
      <c r="E82" s="198">
        <f>+'[3]61 trđ'!$G$47</f>
        <v>1616713.3867210001</v>
      </c>
      <c r="F82" s="198">
        <f>+'[8]50'!$G$47</f>
        <v>1616713.3867210001</v>
      </c>
      <c r="G82" s="43">
        <f t="shared" si="14"/>
        <v>1.2630573333757813</v>
      </c>
      <c r="H82" s="43">
        <f t="shared" si="14"/>
        <v>1.2630573333757813</v>
      </c>
    </row>
    <row r="83" spans="1:8" x14ac:dyDescent="0.25">
      <c r="A83" s="41">
        <v>7</v>
      </c>
      <c r="B83" s="42" t="s">
        <v>106</v>
      </c>
      <c r="C83" s="198">
        <f>+'[3]61 trđ'!$F$54</f>
        <v>500000</v>
      </c>
      <c r="D83" s="198">
        <f>+'[8]50'!$D$54</f>
        <v>320000</v>
      </c>
      <c r="E83" s="198">
        <f>+'[3]61 trđ'!$G$54</f>
        <v>450073.26731099997</v>
      </c>
      <c r="F83" s="198">
        <f>+'[8]50'!$G$54</f>
        <v>321101.491209</v>
      </c>
      <c r="G83" s="43">
        <f t="shared" si="14"/>
        <v>0.90014653462199989</v>
      </c>
      <c r="H83" s="43">
        <f t="shared" si="14"/>
        <v>1.0034421600281249</v>
      </c>
    </row>
    <row r="84" spans="1:8" x14ac:dyDescent="0.25">
      <c r="A84" s="46">
        <v>8</v>
      </c>
      <c r="B84" s="42" t="s">
        <v>98</v>
      </c>
      <c r="C84" s="198">
        <f>+'[3]61 trđ'!$F$48</f>
        <v>0</v>
      </c>
      <c r="D84" s="198">
        <f>+'[4]50'!$D$49</f>
        <v>0</v>
      </c>
      <c r="E84" s="198">
        <f>+'[3]61 trđ'!$G$48</f>
        <v>349.76956799999999</v>
      </c>
      <c r="F84" s="198">
        <f>+'[8]50'!$G$48</f>
        <v>349.76956799999999</v>
      </c>
      <c r="G84" s="43"/>
      <c r="H84" s="200"/>
    </row>
    <row r="85" spans="1:8" x14ac:dyDescent="0.25">
      <c r="A85" s="41">
        <v>9</v>
      </c>
      <c r="B85" s="42" t="s">
        <v>107</v>
      </c>
      <c r="C85" s="198">
        <f>+'[3]61 trđ'!$F$49</f>
        <v>62000</v>
      </c>
      <c r="D85" s="198">
        <f>+'[8]50'!$D$49</f>
        <v>62000</v>
      </c>
      <c r="E85" s="198">
        <f>+'[3]61 trđ'!$G$49</f>
        <v>64847.037552000002</v>
      </c>
      <c r="F85" s="198">
        <f>+'[8]50'!$G$49</f>
        <v>64847.037552000002</v>
      </c>
      <c r="G85" s="43">
        <f t="shared" si="14"/>
        <v>1.0459199605161291</v>
      </c>
      <c r="H85" s="43">
        <f t="shared" si="14"/>
        <v>1.0459199605161291</v>
      </c>
    </row>
    <row r="86" spans="1:8" hidden="1" x14ac:dyDescent="0.25">
      <c r="A86" s="41"/>
      <c r="B86" s="42" t="s">
        <v>99</v>
      </c>
      <c r="C86" s="198"/>
      <c r="D86" s="198"/>
      <c r="E86" s="198"/>
      <c r="F86" s="198"/>
      <c r="G86" s="43"/>
      <c r="H86" s="200"/>
    </row>
    <row r="87" spans="1:8" ht="45" x14ac:dyDescent="0.25">
      <c r="A87" s="46">
        <v>10</v>
      </c>
      <c r="B87" s="42" t="s">
        <v>108</v>
      </c>
      <c r="C87" s="198">
        <f>+'[3]61 trđ'!$F$62</f>
        <v>600000</v>
      </c>
      <c r="D87" s="198">
        <f>+'[8]50'!$D$62</f>
        <v>600000</v>
      </c>
      <c r="E87" s="198">
        <f>+'[3]61 trđ'!$G$62</f>
        <v>1486730.1740359999</v>
      </c>
      <c r="F87" s="198">
        <f>+'[8]50'!$G$62</f>
        <v>1486730.1740359999</v>
      </c>
      <c r="G87" s="43">
        <f t="shared" si="14"/>
        <v>2.4778836233933332</v>
      </c>
      <c r="H87" s="43">
        <f t="shared" si="14"/>
        <v>2.4778836233933332</v>
      </c>
    </row>
    <row r="88" spans="1:8" x14ac:dyDescent="0.25">
      <c r="A88" s="41">
        <v>11</v>
      </c>
      <c r="B88" s="42" t="s">
        <v>109</v>
      </c>
      <c r="C88" s="198">
        <f>+'[3]61 trđ'!$F$60</f>
        <v>1500000</v>
      </c>
      <c r="D88" s="198">
        <f>+'[8]50'!$D$60</f>
        <v>1500000</v>
      </c>
      <c r="E88" s="198">
        <f>+'[3]61 trđ'!$G$60</f>
        <v>5243497.8286520001</v>
      </c>
      <c r="F88" s="198">
        <f>+'[8]50'!$G$60</f>
        <v>5243497.8286520001</v>
      </c>
      <c r="G88" s="43">
        <f t="shared" si="14"/>
        <v>3.4956652191013333</v>
      </c>
      <c r="H88" s="43">
        <f t="shared" si="14"/>
        <v>3.4956652191013333</v>
      </c>
    </row>
    <row r="89" spans="1:8" ht="30" x14ac:dyDescent="0.25">
      <c r="A89" s="46">
        <v>12</v>
      </c>
      <c r="B89" s="42" t="s">
        <v>110</v>
      </c>
      <c r="C89" s="198">
        <f>+'[3]61 trđ'!$F$64</f>
        <v>0</v>
      </c>
      <c r="D89" s="198">
        <f>+'[8]50'!$D$64</f>
        <v>0</v>
      </c>
      <c r="E89" s="198">
        <f>+'[3]61 trđ'!$G$64</f>
        <v>16074.651911000001</v>
      </c>
      <c r="F89" s="198">
        <f>+'[8]50'!$G$64</f>
        <v>16074.651911000001</v>
      </c>
      <c r="G89" s="43"/>
      <c r="H89" s="43"/>
    </row>
    <row r="90" spans="1:8" x14ac:dyDescent="0.25">
      <c r="A90" s="41">
        <v>13</v>
      </c>
      <c r="B90" s="42" t="s">
        <v>111</v>
      </c>
      <c r="C90" s="198">
        <f>+'[3]61 trđ'!$F$82</f>
        <v>1485000</v>
      </c>
      <c r="D90" s="198">
        <f>+'[8]50'!$D$82</f>
        <v>1485000</v>
      </c>
      <c r="E90" s="198">
        <f>+'[3]61 trđ'!$G$82</f>
        <v>1489924.1688000001</v>
      </c>
      <c r="F90" s="198">
        <f>+'[8]50'!$G$82</f>
        <v>1489924.1688000001</v>
      </c>
      <c r="G90" s="43">
        <f t="shared" si="14"/>
        <v>1.0033159385858585</v>
      </c>
      <c r="H90" s="43">
        <f t="shared" si="14"/>
        <v>1.0033159385858585</v>
      </c>
    </row>
    <row r="91" spans="1:8" ht="30" x14ac:dyDescent="0.25">
      <c r="A91" s="46">
        <v>14</v>
      </c>
      <c r="B91" s="42" t="s">
        <v>112</v>
      </c>
      <c r="C91" s="198">
        <f>+'[3]61 trđ'!$F$65</f>
        <v>180000</v>
      </c>
      <c r="D91" s="198">
        <f>+'[8]50'!$D$65</f>
        <v>163900</v>
      </c>
      <c r="E91" s="198">
        <f>+'[3]61 trđ'!$G$65</f>
        <v>238240.60686599999</v>
      </c>
      <c r="F91" s="198">
        <f>+'[8]50'!$G$65</f>
        <v>181086.35709199999</v>
      </c>
      <c r="G91" s="43">
        <f t="shared" si="14"/>
        <v>1.3235589270333332</v>
      </c>
      <c r="H91" s="43">
        <f t="shared" si="14"/>
        <v>1.1048587986089078</v>
      </c>
    </row>
    <row r="92" spans="1:8" x14ac:dyDescent="0.25">
      <c r="A92" s="41">
        <v>15</v>
      </c>
      <c r="B92" s="42" t="s">
        <v>113</v>
      </c>
      <c r="C92" s="198">
        <f>+'[3]61 trđ'!$F$69</f>
        <v>750000</v>
      </c>
      <c r="D92" s="198">
        <f>+'[8]50'!$D$69</f>
        <v>483787</v>
      </c>
      <c r="E92" s="198">
        <f>+'[3]61 trđ'!$G$69</f>
        <v>729274.67879999999</v>
      </c>
      <c r="F92" s="198">
        <f>+'[8]50'!$G$69</f>
        <v>440168.021863</v>
      </c>
      <c r="G92" s="43">
        <f t="shared" si="14"/>
        <v>0.97236623840000003</v>
      </c>
      <c r="H92" s="43">
        <f t="shared" si="14"/>
        <v>0.90983846581863503</v>
      </c>
    </row>
    <row r="93" spans="1:8" ht="30" x14ac:dyDescent="0.25">
      <c r="A93" s="46">
        <v>16</v>
      </c>
      <c r="B93" s="42" t="s">
        <v>114</v>
      </c>
      <c r="C93" s="198">
        <f>+'[3]61 trđ'!$F$68</f>
        <v>1000</v>
      </c>
      <c r="D93" s="198">
        <f>+'[8]50'!$D$68</f>
        <v>1000</v>
      </c>
      <c r="E93" s="198">
        <f>+'[3]61 trđ'!$G$68</f>
        <v>7209.2566690000003</v>
      </c>
      <c r="F93" s="198">
        <f>+'[8]50'!$G$68</f>
        <v>7209.2566690000003</v>
      </c>
      <c r="G93" s="43"/>
      <c r="H93" s="200"/>
    </row>
    <row r="94" spans="1:8" ht="75" x14ac:dyDescent="0.25">
      <c r="A94" s="41">
        <v>17</v>
      </c>
      <c r="B94" s="42" t="s">
        <v>115</v>
      </c>
      <c r="C94" s="198">
        <f>+'[3]61 trđ'!$F$81</f>
        <v>200000</v>
      </c>
      <c r="D94" s="198">
        <f>+'[8]50'!$D$81</f>
        <v>200000</v>
      </c>
      <c r="E94" s="198">
        <f>+'[3]61 trđ'!$G$81</f>
        <v>309127.76373000001</v>
      </c>
      <c r="F94" s="198">
        <f>+'[8]50'!$G$81</f>
        <v>309127.76373000001</v>
      </c>
      <c r="G94" s="43">
        <f t="shared" si="14"/>
        <v>1.5456388186500001</v>
      </c>
      <c r="H94" s="200">
        <f t="shared" si="14"/>
        <v>1.5456388186500001</v>
      </c>
    </row>
    <row r="95" spans="1:8" hidden="1" x14ac:dyDescent="0.25">
      <c r="A95" s="46">
        <v>18</v>
      </c>
      <c r="B95" s="42" t="s">
        <v>116</v>
      </c>
      <c r="C95" s="199"/>
      <c r="D95" s="199"/>
      <c r="E95" s="199"/>
      <c r="F95" s="199"/>
      <c r="G95" s="43" t="e">
        <f t="shared" si="14"/>
        <v>#DIV/0!</v>
      </c>
      <c r="H95" s="43" t="e">
        <f t="shared" si="14"/>
        <v>#DIV/0!</v>
      </c>
    </row>
    <row r="96" spans="1:8" x14ac:dyDescent="0.25">
      <c r="A96" s="191" t="s">
        <v>26</v>
      </c>
      <c r="B96" s="39" t="s">
        <v>117</v>
      </c>
      <c r="C96" s="196">
        <v>0</v>
      </c>
      <c r="D96" s="196">
        <v>0</v>
      </c>
      <c r="E96" s="196">
        <v>0</v>
      </c>
      <c r="F96" s="196">
        <v>0</v>
      </c>
      <c r="G96" s="28"/>
      <c r="H96" s="40"/>
    </row>
    <row r="97" spans="1:10" x14ac:dyDescent="0.25">
      <c r="A97" s="191" t="s">
        <v>30</v>
      </c>
      <c r="B97" s="39" t="s">
        <v>118</v>
      </c>
      <c r="C97" s="196">
        <f>SUM(C98:C105)</f>
        <v>17100000</v>
      </c>
      <c r="D97" s="196">
        <f t="shared" ref="D97:F97" si="15">SUM(D98:D105)</f>
        <v>0</v>
      </c>
      <c r="E97" s="196">
        <f>SUM(E98:E104)</f>
        <v>17163850.410905998</v>
      </c>
      <c r="F97" s="196">
        <f t="shared" si="15"/>
        <v>0</v>
      </c>
      <c r="G97" s="40">
        <f t="shared" si="14"/>
        <v>1.0037339421582454</v>
      </c>
      <c r="H97" s="40"/>
    </row>
    <row r="98" spans="1:10" x14ac:dyDescent="0.25">
      <c r="A98" s="22">
        <v>1</v>
      </c>
      <c r="B98" s="23" t="s">
        <v>291</v>
      </c>
      <c r="C98" s="199">
        <f>+'[3]61 trđ'!$F$91</f>
        <v>80000</v>
      </c>
      <c r="D98" s="199"/>
      <c r="E98" s="199">
        <f>+'[3]61 trđ'!$G$91</f>
        <v>107407.254289</v>
      </c>
      <c r="F98" s="199"/>
      <c r="G98" s="28">
        <f t="shared" si="14"/>
        <v>1.3425906786125001</v>
      </c>
      <c r="H98" s="40"/>
    </row>
    <row r="99" spans="1:10" x14ac:dyDescent="0.25">
      <c r="A99" s="22">
        <v>2</v>
      </c>
      <c r="B99" s="23" t="s">
        <v>292</v>
      </c>
      <c r="C99" s="199">
        <f>+'[3]61 trđ'!$F$92</f>
        <v>2545000</v>
      </c>
      <c r="D99" s="199"/>
      <c r="E99" s="199">
        <f>+'[3]61 trđ'!$G$92</f>
        <v>2613143.6721350001</v>
      </c>
      <c r="F99" s="199"/>
      <c r="G99" s="28"/>
      <c r="H99" s="40"/>
    </row>
    <row r="100" spans="1:10" x14ac:dyDescent="0.25">
      <c r="A100" s="22">
        <v>3</v>
      </c>
      <c r="B100" s="23" t="s">
        <v>293</v>
      </c>
      <c r="C100" s="199">
        <f>+'[3]61 trđ'!$F$93</f>
        <v>160000</v>
      </c>
      <c r="D100" s="199"/>
      <c r="E100" s="199">
        <f>+'[3]61 trđ'!$G$93</f>
        <v>89033.235417999997</v>
      </c>
      <c r="F100" s="199"/>
      <c r="G100" s="28"/>
      <c r="H100" s="40"/>
    </row>
    <row r="101" spans="1:10" ht="30" x14ac:dyDescent="0.25">
      <c r="A101" s="22">
        <v>4</v>
      </c>
      <c r="B101" s="23" t="s">
        <v>119</v>
      </c>
      <c r="C101" s="199">
        <f>+'[3]61 trđ'!$F$96</f>
        <v>0</v>
      </c>
      <c r="D101" s="199"/>
      <c r="E101" s="199">
        <f>+'[8]50'!$E$96</f>
        <v>116030.656682</v>
      </c>
      <c r="F101" s="199"/>
      <c r="G101" s="28"/>
      <c r="H101" s="40"/>
    </row>
    <row r="102" spans="1:10" ht="30" x14ac:dyDescent="0.25">
      <c r="A102" s="22">
        <v>5</v>
      </c>
      <c r="B102" s="23" t="s">
        <v>120</v>
      </c>
      <c r="C102" s="199">
        <v>14200000</v>
      </c>
      <c r="D102" s="199"/>
      <c r="E102" s="199">
        <f>+'[3]61 trđ'!$G$94</f>
        <v>14150676.076781999</v>
      </c>
      <c r="F102" s="199"/>
      <c r="G102" s="28">
        <f t="shared" si="14"/>
        <v>0.99652648428042245</v>
      </c>
      <c r="H102" s="40"/>
      <c r="J102" s="82">
        <v>14200000</v>
      </c>
    </row>
    <row r="103" spans="1:10" ht="30" x14ac:dyDescent="0.25">
      <c r="A103" s="22">
        <v>6</v>
      </c>
      <c r="B103" s="45" t="s">
        <v>89</v>
      </c>
      <c r="C103" s="199">
        <v>115000</v>
      </c>
      <c r="D103" s="199"/>
      <c r="E103" s="199">
        <f>+'[3]61 trđ'!$G$95</f>
        <v>64962.0841</v>
      </c>
      <c r="F103" s="199"/>
      <c r="G103" s="28"/>
      <c r="H103" s="40"/>
      <c r="J103" s="82">
        <v>115000</v>
      </c>
    </row>
    <row r="104" spans="1:10" x14ac:dyDescent="0.25">
      <c r="A104" s="22">
        <v>7</v>
      </c>
      <c r="B104" s="45" t="s">
        <v>256</v>
      </c>
      <c r="C104" s="199"/>
      <c r="D104" s="199"/>
      <c r="E104" s="199">
        <f>+'[3]61 trđ'!$G$97</f>
        <v>22597.431499999999</v>
      </c>
      <c r="F104" s="199"/>
      <c r="G104" s="28"/>
      <c r="H104" s="40"/>
    </row>
    <row r="105" spans="1:10" x14ac:dyDescent="0.25">
      <c r="A105" s="22">
        <v>8</v>
      </c>
      <c r="B105" s="45" t="s">
        <v>253</v>
      </c>
      <c r="C105" s="199"/>
      <c r="D105" s="199"/>
      <c r="E105" s="199">
        <f>+'[3]61 trđ'!$G$98</f>
        <v>-15979758.413803</v>
      </c>
      <c r="F105" s="199"/>
      <c r="G105" s="28"/>
      <c r="H105" s="40"/>
    </row>
    <row r="106" spans="1:10" x14ac:dyDescent="0.25">
      <c r="A106" s="191" t="s">
        <v>52</v>
      </c>
      <c r="B106" s="39" t="s">
        <v>121</v>
      </c>
      <c r="C106" s="196">
        <f>+'[4]50'!$C$100</f>
        <v>0</v>
      </c>
      <c r="D106" s="196"/>
      <c r="E106" s="196">
        <f>+'[3]61 trđ'!$G$99</f>
        <v>9923.0973699999995</v>
      </c>
      <c r="F106" s="196">
        <f>+'[8]50'!$G$99</f>
        <v>2816.4634350000001</v>
      </c>
      <c r="G106" s="28"/>
      <c r="H106" s="40"/>
    </row>
    <row r="107" spans="1:10" x14ac:dyDescent="0.25">
      <c r="A107" s="191" t="s">
        <v>153</v>
      </c>
      <c r="B107" s="39" t="s">
        <v>254</v>
      </c>
      <c r="C107" s="196">
        <f>+'[4]50'!$C$101</f>
        <v>0</v>
      </c>
      <c r="D107" s="196"/>
      <c r="E107" s="196">
        <f>+'[3]61 trđ'!$G$100</f>
        <v>132875.28331599999</v>
      </c>
      <c r="F107" s="196">
        <f>+'[8]50'!$G$100</f>
        <v>132875.28331599999</v>
      </c>
      <c r="G107" s="28"/>
      <c r="H107" s="40"/>
    </row>
    <row r="108" spans="1:10" ht="28.5" x14ac:dyDescent="0.25">
      <c r="A108" s="191" t="s">
        <v>155</v>
      </c>
      <c r="B108" s="39" t="s">
        <v>255</v>
      </c>
      <c r="C108" s="196"/>
      <c r="D108" s="196"/>
      <c r="E108" s="196"/>
      <c r="F108" s="196"/>
      <c r="G108" s="28"/>
      <c r="H108" s="40"/>
    </row>
    <row r="109" spans="1:10" ht="28.5" x14ac:dyDescent="0.25">
      <c r="A109" s="191" t="s">
        <v>6</v>
      </c>
      <c r="B109" s="39" t="s">
        <v>122</v>
      </c>
      <c r="C109" s="196"/>
      <c r="D109" s="196"/>
      <c r="E109" s="196"/>
      <c r="F109" s="196"/>
      <c r="G109" s="28"/>
      <c r="H109" s="40"/>
    </row>
    <row r="110" spans="1:10" x14ac:dyDescent="0.25">
      <c r="A110" s="191" t="s">
        <v>32</v>
      </c>
      <c r="B110" s="39" t="s">
        <v>123</v>
      </c>
      <c r="C110" s="196"/>
      <c r="D110" s="196"/>
      <c r="E110" s="196">
        <f>+'[3]61 trđ'!$G$121</f>
        <v>4601829.8989110002</v>
      </c>
      <c r="F110" s="196">
        <f>+'[8]50'!$G$121</f>
        <v>4601829.8989110002</v>
      </c>
      <c r="G110" s="28"/>
      <c r="H110" s="40"/>
    </row>
    <row r="111" spans="1:10" ht="28.5" x14ac:dyDescent="0.25">
      <c r="A111" s="191" t="s">
        <v>33</v>
      </c>
      <c r="B111" s="39" t="s">
        <v>124</v>
      </c>
      <c r="C111" s="196"/>
      <c r="D111" s="196"/>
      <c r="E111" s="196">
        <f>+'[3]61 trđ'!$G$120</f>
        <v>9730163.0272589996</v>
      </c>
      <c r="F111" s="196">
        <f>+'[8]50'!$G$120</f>
        <v>9730163.0272589996</v>
      </c>
      <c r="G111" s="28"/>
      <c r="H111" s="40"/>
    </row>
    <row r="112" spans="1:10" x14ac:dyDescent="0.25">
      <c r="A112" s="191" t="s">
        <v>41</v>
      </c>
      <c r="B112" s="201" t="s">
        <v>125</v>
      </c>
      <c r="C112" s="196">
        <f>+C113+C114+C115</f>
        <v>0</v>
      </c>
      <c r="D112" s="196">
        <f t="shared" ref="D112:F112" si="16">+D113+D114+D115</f>
        <v>0</v>
      </c>
      <c r="E112" s="196">
        <f t="shared" si="16"/>
        <v>16706558.371897001</v>
      </c>
      <c r="F112" s="196">
        <f t="shared" si="16"/>
        <v>16706558.371897001</v>
      </c>
      <c r="G112" s="28"/>
      <c r="H112" s="40"/>
    </row>
    <row r="113" spans="1:8" x14ac:dyDescent="0.25">
      <c r="A113" s="22">
        <v>1</v>
      </c>
      <c r="B113" s="45" t="s">
        <v>126</v>
      </c>
      <c r="C113" s="199"/>
      <c r="D113" s="199"/>
      <c r="E113" s="199">
        <f>+'[3]61 trđ'!$G$113</f>
        <v>16238178.232356001</v>
      </c>
      <c r="F113" s="199">
        <f>+'[8]50'!$G$113</f>
        <v>16238178.232356001</v>
      </c>
      <c r="G113" s="28"/>
      <c r="H113" s="28"/>
    </row>
    <row r="114" spans="1:8" x14ac:dyDescent="0.25">
      <c r="A114" s="22">
        <v>2</v>
      </c>
      <c r="B114" s="45" t="s">
        <v>127</v>
      </c>
      <c r="C114" s="199"/>
      <c r="D114" s="199"/>
      <c r="E114" s="199"/>
      <c r="F114" s="199"/>
      <c r="G114" s="28"/>
      <c r="H114" s="28"/>
    </row>
    <row r="115" spans="1:8" x14ac:dyDescent="0.25">
      <c r="A115" s="22">
        <v>3</v>
      </c>
      <c r="B115" s="45" t="s">
        <v>128</v>
      </c>
      <c r="C115" s="199"/>
      <c r="D115" s="199"/>
      <c r="E115" s="199">
        <f>+'[3]61 trđ'!$G$118</f>
        <v>468380.13954100001</v>
      </c>
      <c r="F115" s="199">
        <f>+'[8]50'!$G$118</f>
        <v>468380.13954100001</v>
      </c>
      <c r="G115" s="28"/>
      <c r="H115" s="28"/>
    </row>
  </sheetData>
  <mergeCells count="10">
    <mergeCell ref="A9:A10"/>
    <mergeCell ref="B9:B10"/>
    <mergeCell ref="C9:D9"/>
    <mergeCell ref="E9:F9"/>
    <mergeCell ref="G9:H9"/>
    <mergeCell ref="A1:B1"/>
    <mergeCell ref="F1:H1"/>
    <mergeCell ref="A2:B2"/>
    <mergeCell ref="A4:H4"/>
    <mergeCell ref="A5:H5"/>
  </mergeCells>
  <printOptions horizontalCentered="1"/>
  <pageMargins left="0" right="0" top="0.75" bottom="0.5" header="0.3" footer="0.3"/>
  <pageSetup paperSize="9" scale="85"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M10" sqref="M10"/>
    </sheetView>
  </sheetViews>
  <sheetFormatPr defaultRowHeight="15" x14ac:dyDescent="0.25"/>
  <cols>
    <col min="1" max="1" width="4.85546875" style="82" customWidth="1"/>
    <col min="2" max="2" width="32.85546875" style="82" customWidth="1"/>
    <col min="3" max="3" width="12.85546875" style="82" customWidth="1"/>
    <col min="4" max="4" width="13.140625" style="82" customWidth="1"/>
    <col min="5" max="5" width="12.42578125" style="82" bestFit="1" customWidth="1"/>
    <col min="6" max="6" width="13.7109375" style="82" customWidth="1"/>
    <col min="7" max="7" width="13.140625" style="82" customWidth="1"/>
    <col min="8" max="8" width="12.140625" style="82" customWidth="1"/>
    <col min="9" max="9" width="7.42578125" style="82" customWidth="1"/>
    <col min="10" max="11" width="9.140625" style="82"/>
    <col min="12" max="12" width="11.5703125" style="82" bestFit="1" customWidth="1"/>
    <col min="13" max="16384" width="9.140625" style="82"/>
  </cols>
  <sheetData>
    <row r="1" spans="1:12" ht="15.75" x14ac:dyDescent="0.25">
      <c r="A1" s="219" t="s">
        <v>44</v>
      </c>
      <c r="B1" s="219"/>
      <c r="C1" s="73"/>
      <c r="D1" s="73"/>
      <c r="E1" s="73"/>
      <c r="F1" s="73"/>
      <c r="G1" s="73"/>
      <c r="H1" s="220" t="s">
        <v>129</v>
      </c>
      <c r="I1" s="220"/>
      <c r="J1" s="107"/>
      <c r="K1" s="107"/>
    </row>
    <row r="2" spans="1:12" ht="15.75" x14ac:dyDescent="0.25">
      <c r="A2" s="221" t="s">
        <v>45</v>
      </c>
      <c r="B2" s="221"/>
      <c r="C2" s="108"/>
      <c r="D2" s="108"/>
      <c r="E2" s="108"/>
      <c r="F2" s="108"/>
      <c r="G2" s="108"/>
      <c r="H2" s="108"/>
      <c r="I2" s="109"/>
      <c r="J2" s="110"/>
      <c r="K2" s="110"/>
    </row>
    <row r="3" spans="1:12" x14ac:dyDescent="0.25">
      <c r="A3" s="103"/>
      <c r="B3" s="103"/>
      <c r="C3" s="108"/>
      <c r="D3" s="108"/>
      <c r="E3" s="108"/>
      <c r="F3" s="108"/>
      <c r="G3" s="108"/>
      <c r="H3" s="108"/>
      <c r="I3" s="109"/>
      <c r="J3" s="110"/>
      <c r="K3" s="110"/>
    </row>
    <row r="4" spans="1:12" ht="54.75" customHeight="1" x14ac:dyDescent="0.25">
      <c r="A4" s="222" t="s">
        <v>314</v>
      </c>
      <c r="B4" s="222"/>
      <c r="C4" s="222"/>
      <c r="D4" s="222"/>
      <c r="E4" s="222"/>
      <c r="F4" s="222"/>
      <c r="G4" s="222"/>
      <c r="H4" s="222"/>
      <c r="I4" s="222"/>
      <c r="J4" s="222"/>
      <c r="K4" s="222"/>
    </row>
    <row r="5" spans="1:12" ht="15.75" x14ac:dyDescent="0.25">
      <c r="A5" s="223" t="s">
        <v>315</v>
      </c>
      <c r="B5" s="223"/>
      <c r="C5" s="223"/>
      <c r="D5" s="223"/>
      <c r="E5" s="223"/>
      <c r="F5" s="223"/>
      <c r="G5" s="223"/>
      <c r="H5" s="223"/>
      <c r="I5" s="223"/>
      <c r="J5" s="223"/>
      <c r="K5" s="223"/>
    </row>
    <row r="6" spans="1:12" x14ac:dyDescent="0.25">
      <c r="A6" s="104"/>
      <c r="B6" s="104"/>
      <c r="C6" s="104"/>
      <c r="D6" s="104"/>
      <c r="E6" s="104"/>
      <c r="F6" s="104"/>
      <c r="G6" s="104"/>
      <c r="H6" s="104"/>
      <c r="I6" s="104"/>
      <c r="J6" s="104"/>
      <c r="K6" s="104"/>
    </row>
    <row r="7" spans="1:12" x14ac:dyDescent="0.25">
      <c r="A7" s="104"/>
      <c r="B7" s="104"/>
      <c r="C7" s="104"/>
      <c r="D7" s="104"/>
      <c r="E7" s="104"/>
      <c r="F7" s="104"/>
      <c r="G7" s="104"/>
      <c r="H7" s="104"/>
      <c r="I7" s="104"/>
      <c r="J7" s="104"/>
      <c r="K7" s="104"/>
    </row>
    <row r="8" spans="1:12" ht="15.75" x14ac:dyDescent="0.25">
      <c r="A8" s="102"/>
      <c r="B8" s="24"/>
      <c r="C8" s="73"/>
      <c r="D8" s="73"/>
      <c r="E8" s="73"/>
      <c r="F8" s="73"/>
      <c r="G8" s="73"/>
      <c r="H8" s="73"/>
      <c r="I8" s="218" t="s">
        <v>257</v>
      </c>
      <c r="J8" s="218"/>
      <c r="K8" s="218"/>
    </row>
    <row r="9" spans="1:12" x14ac:dyDescent="0.25">
      <c r="A9" s="216" t="s">
        <v>0</v>
      </c>
      <c r="B9" s="216" t="s">
        <v>1</v>
      </c>
      <c r="C9" s="217" t="s">
        <v>69</v>
      </c>
      <c r="D9" s="217" t="s">
        <v>130</v>
      </c>
      <c r="E9" s="217"/>
      <c r="F9" s="217" t="s">
        <v>3</v>
      </c>
      <c r="G9" s="217" t="s">
        <v>130</v>
      </c>
      <c r="H9" s="217"/>
      <c r="I9" s="215" t="s">
        <v>4</v>
      </c>
      <c r="J9" s="215"/>
      <c r="K9" s="215"/>
    </row>
    <row r="10" spans="1:12" ht="25.5" x14ac:dyDescent="0.25">
      <c r="A10" s="216"/>
      <c r="B10" s="216"/>
      <c r="C10" s="217"/>
      <c r="D10" s="111" t="s">
        <v>131</v>
      </c>
      <c r="E10" s="111" t="s">
        <v>132</v>
      </c>
      <c r="F10" s="217"/>
      <c r="G10" s="111" t="s">
        <v>131</v>
      </c>
      <c r="H10" s="111" t="s">
        <v>133</v>
      </c>
      <c r="I10" s="112" t="s">
        <v>134</v>
      </c>
      <c r="J10" s="113" t="s">
        <v>135</v>
      </c>
      <c r="K10" s="113" t="s">
        <v>136</v>
      </c>
    </row>
    <row r="11" spans="1:12" x14ac:dyDescent="0.25">
      <c r="A11" s="114" t="s">
        <v>5</v>
      </c>
      <c r="B11" s="114" t="s">
        <v>6</v>
      </c>
      <c r="C11" s="115" t="s">
        <v>137</v>
      </c>
      <c r="D11" s="115" t="s">
        <v>66</v>
      </c>
      <c r="E11" s="115" t="s">
        <v>138</v>
      </c>
      <c r="F11" s="115" t="s">
        <v>139</v>
      </c>
      <c r="G11" s="115" t="s">
        <v>140</v>
      </c>
      <c r="H11" s="115" t="s">
        <v>141</v>
      </c>
      <c r="I11" s="116" t="s">
        <v>142</v>
      </c>
      <c r="J11" s="117" t="s">
        <v>143</v>
      </c>
      <c r="K11" s="117" t="s">
        <v>144</v>
      </c>
    </row>
    <row r="12" spans="1:12" x14ac:dyDescent="0.25">
      <c r="A12" s="118"/>
      <c r="B12" s="118" t="s">
        <v>145</v>
      </c>
      <c r="C12" s="119">
        <f>+D12+E12</f>
        <v>29650682.623946</v>
      </c>
      <c r="D12" s="119">
        <f>+D13+D27+D40</f>
        <v>17665886.623946</v>
      </c>
      <c r="E12" s="119">
        <f>+E13+E27+E40</f>
        <v>11984796</v>
      </c>
      <c r="F12" s="119">
        <f t="shared" ref="F12:F17" si="0">+G12+H12</f>
        <v>49335720.234801002</v>
      </c>
      <c r="G12" s="119">
        <f>+G13+G27+G40</f>
        <v>33101512.179933</v>
      </c>
      <c r="H12" s="119">
        <f>+H13+H27+H40</f>
        <v>16234208.054868001</v>
      </c>
      <c r="I12" s="120">
        <f>+F12/C12</f>
        <v>1.66389829402974</v>
      </c>
      <c r="J12" s="120">
        <f>+G12/D12</f>
        <v>1.8737532332548827</v>
      </c>
      <c r="K12" s="120">
        <f>+H12/E12</f>
        <v>1.3545669075108164</v>
      </c>
      <c r="L12" s="121"/>
    </row>
    <row r="13" spans="1:12" x14ac:dyDescent="0.25">
      <c r="A13" s="122" t="s">
        <v>5</v>
      </c>
      <c r="B13" s="122" t="s">
        <v>146</v>
      </c>
      <c r="C13" s="123">
        <f>+D13+E13</f>
        <v>29590079.623946</v>
      </c>
      <c r="D13" s="123">
        <f>+D14+D17+D20+D21+D22+D23+D24+D25</f>
        <v>17605283.623946</v>
      </c>
      <c r="E13" s="123">
        <f>+E14+E17+E20+E21+E22+E23+E24+E25</f>
        <v>11984796</v>
      </c>
      <c r="F13" s="123">
        <f>+G13+H13</f>
        <v>28544192.789745003</v>
      </c>
      <c r="G13" s="123">
        <f>+G14+G17+G20+G21+G23+G22+G24+G25+G26</f>
        <v>15022122.087066</v>
      </c>
      <c r="H13" s="123">
        <f>+H14+H17+H20+H21+H23+H22+H24+H25+H26</f>
        <v>13522070.702679001</v>
      </c>
      <c r="I13" s="124">
        <f t="shared" ref="I13:K22" si="1">+F13/C13</f>
        <v>0.96465413924217347</v>
      </c>
      <c r="J13" s="124">
        <f t="shared" si="1"/>
        <v>0.85327350629179943</v>
      </c>
      <c r="K13" s="124">
        <f t="shared" si="1"/>
        <v>1.128268741719008</v>
      </c>
      <c r="L13" s="121"/>
    </row>
    <row r="14" spans="1:12" x14ac:dyDescent="0.25">
      <c r="A14" s="125" t="s">
        <v>77</v>
      </c>
      <c r="B14" s="126" t="s">
        <v>147</v>
      </c>
      <c r="C14" s="49">
        <f>+D14+E14</f>
        <v>14283438</v>
      </c>
      <c r="D14" s="49">
        <f>+'[5]53-TR.DONG'!$D$11</f>
        <v>10769903</v>
      </c>
      <c r="E14" s="49">
        <f>+'[5]53-TR.DONG'!$E$11</f>
        <v>3513535</v>
      </c>
      <c r="F14" s="49">
        <f t="shared" si="0"/>
        <v>6309943.7940960005</v>
      </c>
      <c r="G14" s="49">
        <f>+'[6]53-TR.DONG'!$H$11</f>
        <v>3158280.8386250008</v>
      </c>
      <c r="H14" s="49">
        <f>+'[6]53-TR.DONG'!$I$11</f>
        <v>3151662.9554709992</v>
      </c>
      <c r="I14" s="124">
        <f t="shared" si="1"/>
        <v>0.44176645665392328</v>
      </c>
      <c r="J14" s="124">
        <f t="shared" si="1"/>
        <v>0.29325062989193129</v>
      </c>
      <c r="K14" s="124">
        <f t="shared" si="1"/>
        <v>0.89700627871104155</v>
      </c>
      <c r="L14" s="121"/>
    </row>
    <row r="15" spans="1:12" ht="25.5" x14ac:dyDescent="0.25">
      <c r="A15" s="127"/>
      <c r="B15" s="128" t="s">
        <v>148</v>
      </c>
      <c r="C15" s="50"/>
      <c r="D15" s="50"/>
      <c r="E15" s="50"/>
      <c r="F15" s="50">
        <f>+G15+H15</f>
        <v>1204021.1378200001</v>
      </c>
      <c r="G15" s="50">
        <f>+[7]Sheet2!$F$15/1000000</f>
        <v>239818.39893200001</v>
      </c>
      <c r="H15" s="50">
        <f>+[7]Sheet2!$G$15/1000000</f>
        <v>964202.73888800002</v>
      </c>
      <c r="I15" s="129"/>
      <c r="J15" s="129"/>
      <c r="K15" s="129"/>
      <c r="L15" s="121"/>
    </row>
    <row r="16" spans="1:12" x14ac:dyDescent="0.25">
      <c r="A16" s="127"/>
      <c r="B16" s="130" t="s">
        <v>149</v>
      </c>
      <c r="C16" s="50"/>
      <c r="D16" s="50"/>
      <c r="E16" s="50"/>
      <c r="F16" s="50">
        <f>+G16+H16</f>
        <v>15887.834999999999</v>
      </c>
      <c r="G16" s="50">
        <f>+[7]Sheet2!$F$16/1000000</f>
        <v>12923.438</v>
      </c>
      <c r="H16" s="50">
        <f>+[7]Sheet2!$G$16/1000000</f>
        <v>2964.3969999999999</v>
      </c>
      <c r="I16" s="129"/>
      <c r="J16" s="129"/>
      <c r="K16" s="129"/>
    </row>
    <row r="17" spans="1:11" x14ac:dyDescent="0.25">
      <c r="A17" s="125" t="s">
        <v>26</v>
      </c>
      <c r="B17" s="126" t="s">
        <v>150</v>
      </c>
      <c r="C17" s="49">
        <f>+D17+E17</f>
        <v>13487666.623946</v>
      </c>
      <c r="D17" s="49">
        <f>+'[5]53-TR.DONG'!$D$40</f>
        <v>5374956.6239459999</v>
      </c>
      <c r="E17" s="49">
        <f>+'[5]53-TR.DONG'!$E$40</f>
        <v>8112710</v>
      </c>
      <c r="F17" s="49">
        <f t="shared" si="0"/>
        <v>12581874.242893999</v>
      </c>
      <c r="G17" s="49">
        <f>+'[6]53-TR.DONG'!$H$40</f>
        <v>4410463.8675829992</v>
      </c>
      <c r="H17" s="49">
        <f>+'[6]53-TR.DONG'!$I$40</f>
        <v>8171410.3753110003</v>
      </c>
      <c r="I17" s="124">
        <f t="shared" si="1"/>
        <v>0.93284291447092438</v>
      </c>
      <c r="J17" s="124">
        <f t="shared" si="1"/>
        <v>0.8205580390981978</v>
      </c>
      <c r="K17" s="124">
        <f t="shared" si="1"/>
        <v>1.0072356062660937</v>
      </c>
    </row>
    <row r="18" spans="1:11" ht="25.5" x14ac:dyDescent="0.25">
      <c r="A18" s="127"/>
      <c r="B18" s="128" t="s">
        <v>148</v>
      </c>
      <c r="C18" s="50">
        <f>+D18+E18</f>
        <v>5426373.7400500001</v>
      </c>
      <c r="D18" s="50">
        <f>+'[5]53-TR.DONG'!$D$45</f>
        <v>1522965.7400499999</v>
      </c>
      <c r="E18" s="50">
        <f>+'[5]53-TR.DONG'!$E$45</f>
        <v>3903408</v>
      </c>
      <c r="F18" s="50">
        <f>+G18+H18</f>
        <v>5086963.0220090002</v>
      </c>
      <c r="G18" s="50">
        <f>+[7]Sheet2!$F$34/1000000</f>
        <v>1220355.5869140001</v>
      </c>
      <c r="H18" s="50">
        <f>+([7]Sheet2!$G$34+[7]Sheet2!$H$34)/1000000</f>
        <v>3866607.4350950001</v>
      </c>
      <c r="I18" s="129">
        <f t="shared" si="1"/>
        <v>0.93745165108404926</v>
      </c>
      <c r="J18" s="129">
        <f t="shared" si="1"/>
        <v>0.80130206138053706</v>
      </c>
      <c r="K18" s="129">
        <f t="shared" si="1"/>
        <v>0.9905721961667856</v>
      </c>
    </row>
    <row r="19" spans="1:11" x14ac:dyDescent="0.25">
      <c r="A19" s="127"/>
      <c r="B19" s="130" t="s">
        <v>149</v>
      </c>
      <c r="C19" s="50">
        <f>+D19+E19</f>
        <v>78190.009770999997</v>
      </c>
      <c r="D19" s="50">
        <f>+'[5]53-TR.DONG'!$D$49</f>
        <v>78190.009770999997</v>
      </c>
      <c r="E19" s="50">
        <f>+'[4]53'!$E$48</f>
        <v>0</v>
      </c>
      <c r="F19" s="50">
        <f>+G19+H19</f>
        <v>51139.049402999997</v>
      </c>
      <c r="G19" s="50">
        <f>+[7]Sheet2!$F$37/1000000</f>
        <v>50180.486902999997</v>
      </c>
      <c r="H19" s="50">
        <f>+[7]Sheet2!$G$37/1000000</f>
        <v>958.5625</v>
      </c>
      <c r="I19" s="129">
        <f t="shared" si="1"/>
        <v>0.65403559294562241</v>
      </c>
      <c r="J19" s="129">
        <f t="shared" si="1"/>
        <v>0.64177619429856514</v>
      </c>
      <c r="K19" s="129"/>
    </row>
    <row r="20" spans="1:11" ht="38.25" x14ac:dyDescent="0.25">
      <c r="A20" s="131" t="s">
        <v>30</v>
      </c>
      <c r="B20" s="132" t="s">
        <v>151</v>
      </c>
      <c r="C20" s="49">
        <f>+D20+E20</f>
        <v>385022</v>
      </c>
      <c r="D20" s="51">
        <f>+'[5]53-TR.DONG'!$D$71+'[5]53-TR.DONG'!$D$72</f>
        <v>385022</v>
      </c>
      <c r="E20" s="51"/>
      <c r="F20" s="51">
        <f>+H20+G20</f>
        <v>764832.38085800002</v>
      </c>
      <c r="G20" s="51">
        <f>+([7]Sheet2!$F$28+[7]Sheet2!$F$29)/1000000</f>
        <v>764832.38085800002</v>
      </c>
      <c r="H20" s="51"/>
      <c r="I20" s="124">
        <f t="shared" si="1"/>
        <v>1.9864641003838741</v>
      </c>
      <c r="J20" s="124">
        <f t="shared" si="1"/>
        <v>1.9864641003838741</v>
      </c>
      <c r="K20" s="124"/>
    </row>
    <row r="21" spans="1:11" x14ac:dyDescent="0.25">
      <c r="A21" s="131" t="s">
        <v>52</v>
      </c>
      <c r="B21" s="132" t="s">
        <v>152</v>
      </c>
      <c r="C21" s="49"/>
      <c r="D21" s="51"/>
      <c r="E21" s="51"/>
      <c r="F21" s="51">
        <f>+G21+H21</f>
        <v>0</v>
      </c>
      <c r="G21" s="51"/>
      <c r="H21" s="51"/>
      <c r="I21" s="124"/>
      <c r="J21" s="124"/>
      <c r="K21" s="124"/>
    </row>
    <row r="22" spans="1:11" x14ac:dyDescent="0.25">
      <c r="A22" s="125" t="s">
        <v>153</v>
      </c>
      <c r="B22" s="126" t="s">
        <v>154</v>
      </c>
      <c r="C22" s="49">
        <f>+D22+E22</f>
        <v>2910</v>
      </c>
      <c r="D22" s="51">
        <f>+'[4]53'!$D$71</f>
        <v>2910</v>
      </c>
      <c r="E22" s="51"/>
      <c r="F22" s="51">
        <f>+G22+H22</f>
        <v>2910</v>
      </c>
      <c r="G22" s="51">
        <f>+'[4]53'!$H$71</f>
        <v>2910</v>
      </c>
      <c r="H22" s="49"/>
      <c r="I22" s="124">
        <f t="shared" si="1"/>
        <v>1</v>
      </c>
      <c r="J22" s="124"/>
      <c r="K22" s="124"/>
    </row>
    <row r="23" spans="1:11" x14ac:dyDescent="0.25">
      <c r="A23" s="125" t="s">
        <v>155</v>
      </c>
      <c r="B23" s="126" t="s">
        <v>156</v>
      </c>
      <c r="C23" s="49">
        <f>+D23+E23</f>
        <v>419960</v>
      </c>
      <c r="D23" s="51">
        <f>+'[5]53-TR.DONG'!$D$74</f>
        <v>204942</v>
      </c>
      <c r="E23" s="51">
        <f>+'[5]53-TR.DONG'!$E$74</f>
        <v>215018</v>
      </c>
      <c r="F23" s="51">
        <v>0</v>
      </c>
      <c r="G23" s="51">
        <f>+[7]Sheet2!$F$61</f>
        <v>0</v>
      </c>
      <c r="H23" s="49"/>
      <c r="I23" s="124"/>
      <c r="J23" s="124"/>
      <c r="K23" s="124"/>
    </row>
    <row r="24" spans="1:11" x14ac:dyDescent="0.25">
      <c r="A24" s="125" t="s">
        <v>157</v>
      </c>
      <c r="B24" s="126" t="s">
        <v>158</v>
      </c>
      <c r="C24" s="49">
        <f>+D24+E24</f>
        <v>1011083</v>
      </c>
      <c r="D24" s="51">
        <f>+'[5]53-TR.DONG'!$D$75</f>
        <v>867550</v>
      </c>
      <c r="E24" s="51">
        <f>+'[5]53-TR.DONG'!$E$75</f>
        <v>143533</v>
      </c>
      <c r="F24" s="51">
        <v>0</v>
      </c>
      <c r="G24" s="51">
        <f>+[7]Sheet2!$E$60</f>
        <v>0</v>
      </c>
      <c r="H24" s="49"/>
      <c r="I24" s="124"/>
      <c r="J24" s="124"/>
      <c r="K24" s="124"/>
    </row>
    <row r="25" spans="1:11" x14ac:dyDescent="0.25">
      <c r="A25" s="125" t="s">
        <v>159</v>
      </c>
      <c r="B25" s="126" t="s">
        <v>62</v>
      </c>
      <c r="C25" s="49">
        <v>0</v>
      </c>
      <c r="D25" s="51">
        <v>0</v>
      </c>
      <c r="E25" s="51">
        <v>0</v>
      </c>
      <c r="F25" s="51">
        <f>+G25+H25</f>
        <v>468380.13954100001</v>
      </c>
      <c r="G25" s="51"/>
      <c r="H25" s="49">
        <f>+([7]Sheet2!$G$67+[7]Sheet2!$H$67)/1000000</f>
        <v>468380.13954100001</v>
      </c>
      <c r="I25" s="124"/>
      <c r="J25" s="124"/>
      <c r="K25" s="124"/>
    </row>
    <row r="26" spans="1:11" x14ac:dyDescent="0.25">
      <c r="A26" s="125" t="s">
        <v>160</v>
      </c>
      <c r="B26" s="126" t="s">
        <v>161</v>
      </c>
      <c r="C26" s="49"/>
      <c r="D26" s="51"/>
      <c r="E26" s="51"/>
      <c r="F26" s="51">
        <f>+G26+H26</f>
        <v>8416252.2323560007</v>
      </c>
      <c r="G26" s="51">
        <f>+[7]Sheet2!$F$62/1000000</f>
        <v>6685635</v>
      </c>
      <c r="H26" s="49">
        <f>+[7]Sheet2!$G$62/1000000</f>
        <v>1730617.232356</v>
      </c>
      <c r="I26" s="124"/>
      <c r="J26" s="124"/>
      <c r="K26" s="124"/>
    </row>
    <row r="27" spans="1:11" x14ac:dyDescent="0.25">
      <c r="A27" s="125" t="s">
        <v>6</v>
      </c>
      <c r="B27" s="126" t="s">
        <v>162</v>
      </c>
      <c r="C27" s="49">
        <f>+D27+E27</f>
        <v>60603</v>
      </c>
      <c r="D27" s="51">
        <f>+D28+D38+D39</f>
        <v>60603</v>
      </c>
      <c r="E27" s="51">
        <f>+E28+E38+E39</f>
        <v>0</v>
      </c>
      <c r="F27" s="51">
        <f>+G27+H27</f>
        <v>36861.074934000004</v>
      </c>
      <c r="G27" s="51">
        <f>+G28+G38+G39</f>
        <v>36861.074934000004</v>
      </c>
      <c r="H27" s="51">
        <f>+H28+H38+H39</f>
        <v>0</v>
      </c>
      <c r="I27" s="124"/>
      <c r="J27" s="124"/>
      <c r="K27" s="124"/>
    </row>
    <row r="28" spans="1:11" x14ac:dyDescent="0.25">
      <c r="A28" s="133" t="s">
        <v>77</v>
      </c>
      <c r="B28" s="134" t="s">
        <v>163</v>
      </c>
      <c r="C28" s="49">
        <f>+D28+E28</f>
        <v>60603</v>
      </c>
      <c r="D28" s="51">
        <f>+'[5]53-TR.DONG'!$D$76</f>
        <v>60603</v>
      </c>
      <c r="E28" s="51">
        <f>+SUM(E29:E37)</f>
        <v>0</v>
      </c>
      <c r="F28" s="51">
        <f>+G28+H28</f>
        <v>36861.074934000004</v>
      </c>
      <c r="G28" s="51">
        <f>+'[5]53-TR.DONG'!$H$76</f>
        <v>36861.074934000004</v>
      </c>
      <c r="H28" s="51">
        <f>+SUM(H29:H37)</f>
        <v>0</v>
      </c>
      <c r="I28" s="124"/>
      <c r="J28" s="124"/>
      <c r="K28" s="124"/>
    </row>
    <row r="29" spans="1:11" hidden="1" x14ac:dyDescent="0.25">
      <c r="A29" s="135">
        <v>1</v>
      </c>
      <c r="B29" s="136" t="s">
        <v>164</v>
      </c>
      <c r="C29" s="50">
        <f>+D29+E29</f>
        <v>0</v>
      </c>
      <c r="D29" s="52"/>
      <c r="E29" s="52"/>
      <c r="F29" s="52">
        <f t="shared" ref="F29:F37" si="2">+G29+H29</f>
        <v>0</v>
      </c>
      <c r="G29" s="52"/>
      <c r="H29" s="50"/>
      <c r="I29" s="129"/>
      <c r="J29" s="129"/>
      <c r="K29" s="129"/>
    </row>
    <row r="30" spans="1:11" hidden="1" x14ac:dyDescent="0.25">
      <c r="A30" s="135">
        <v>2</v>
      </c>
      <c r="B30" s="136" t="s">
        <v>165</v>
      </c>
      <c r="C30" s="50">
        <f t="shared" ref="C30:C37" si="3">+D30+E30</f>
        <v>0</v>
      </c>
      <c r="D30" s="52"/>
      <c r="E30" s="52"/>
      <c r="F30" s="52">
        <f t="shared" si="2"/>
        <v>0</v>
      </c>
      <c r="G30" s="52"/>
      <c r="H30" s="50"/>
      <c r="I30" s="129"/>
      <c r="J30" s="129"/>
      <c r="K30" s="129"/>
    </row>
    <row r="31" spans="1:11" hidden="1" x14ac:dyDescent="0.25">
      <c r="A31" s="135">
        <v>3</v>
      </c>
      <c r="B31" s="136" t="s">
        <v>166</v>
      </c>
      <c r="C31" s="50">
        <f t="shared" si="3"/>
        <v>0</v>
      </c>
      <c r="D31" s="52"/>
      <c r="E31" s="52"/>
      <c r="F31" s="52">
        <f t="shared" si="2"/>
        <v>0</v>
      </c>
      <c r="G31" s="52"/>
      <c r="H31" s="50"/>
      <c r="I31" s="129"/>
      <c r="J31" s="129"/>
      <c r="K31" s="129"/>
    </row>
    <row r="32" spans="1:11" ht="24" hidden="1" x14ac:dyDescent="0.25">
      <c r="A32" s="135">
        <v>4</v>
      </c>
      <c r="B32" s="136" t="s">
        <v>167</v>
      </c>
      <c r="C32" s="50">
        <f t="shared" si="3"/>
        <v>0</v>
      </c>
      <c r="D32" s="52"/>
      <c r="E32" s="52"/>
      <c r="F32" s="52">
        <f t="shared" si="2"/>
        <v>0</v>
      </c>
      <c r="G32" s="52"/>
      <c r="H32" s="50"/>
      <c r="I32" s="129"/>
      <c r="J32" s="129"/>
      <c r="K32" s="129"/>
    </row>
    <row r="33" spans="1:11" hidden="1" x14ac:dyDescent="0.25">
      <c r="A33" s="135">
        <v>5</v>
      </c>
      <c r="B33" s="136" t="s">
        <v>168</v>
      </c>
      <c r="C33" s="50">
        <f t="shared" si="3"/>
        <v>0</v>
      </c>
      <c r="D33" s="52"/>
      <c r="E33" s="52"/>
      <c r="F33" s="52">
        <f t="shared" si="2"/>
        <v>0</v>
      </c>
      <c r="G33" s="52"/>
      <c r="H33" s="50"/>
      <c r="I33" s="129"/>
      <c r="J33" s="129"/>
      <c r="K33" s="129"/>
    </row>
    <row r="34" spans="1:11" hidden="1" x14ac:dyDescent="0.25">
      <c r="A34" s="135">
        <v>6</v>
      </c>
      <c r="B34" s="136" t="s">
        <v>169</v>
      </c>
      <c r="C34" s="50">
        <f t="shared" si="3"/>
        <v>0</v>
      </c>
      <c r="D34" s="52"/>
      <c r="E34" s="52"/>
      <c r="F34" s="52">
        <f t="shared" si="2"/>
        <v>0</v>
      </c>
      <c r="G34" s="52"/>
      <c r="H34" s="50"/>
      <c r="I34" s="129"/>
      <c r="J34" s="129"/>
      <c r="K34" s="129"/>
    </row>
    <row r="35" spans="1:11" hidden="1" x14ac:dyDescent="0.25">
      <c r="A35" s="135">
        <v>7</v>
      </c>
      <c r="B35" s="136" t="s">
        <v>170</v>
      </c>
      <c r="C35" s="50">
        <f t="shared" si="3"/>
        <v>0</v>
      </c>
      <c r="D35" s="52"/>
      <c r="E35" s="52"/>
      <c r="F35" s="52">
        <f t="shared" si="2"/>
        <v>0</v>
      </c>
      <c r="G35" s="52"/>
      <c r="H35" s="50"/>
      <c r="I35" s="129"/>
      <c r="J35" s="129"/>
      <c r="K35" s="129"/>
    </row>
    <row r="36" spans="1:11" hidden="1" x14ac:dyDescent="0.25">
      <c r="A36" s="135">
        <v>8</v>
      </c>
      <c r="B36" s="136" t="s">
        <v>171</v>
      </c>
      <c r="C36" s="50">
        <f t="shared" si="3"/>
        <v>0</v>
      </c>
      <c r="D36" s="52"/>
      <c r="E36" s="52"/>
      <c r="F36" s="52">
        <f t="shared" si="2"/>
        <v>0</v>
      </c>
      <c r="G36" s="52"/>
      <c r="H36" s="50"/>
      <c r="I36" s="129"/>
      <c r="J36" s="129"/>
      <c r="K36" s="129"/>
    </row>
    <row r="37" spans="1:11" ht="24" hidden="1" x14ac:dyDescent="0.25">
      <c r="A37" s="135">
        <v>9</v>
      </c>
      <c r="B37" s="136" t="s">
        <v>172</v>
      </c>
      <c r="C37" s="50">
        <f t="shared" si="3"/>
        <v>0</v>
      </c>
      <c r="D37" s="52"/>
      <c r="E37" s="52"/>
      <c r="F37" s="52">
        <f t="shared" si="2"/>
        <v>0</v>
      </c>
      <c r="G37" s="52"/>
      <c r="H37" s="50"/>
      <c r="I37" s="129"/>
      <c r="J37" s="129"/>
      <c r="K37" s="129"/>
    </row>
    <row r="38" spans="1:11" x14ac:dyDescent="0.25">
      <c r="A38" s="133" t="s">
        <v>26</v>
      </c>
      <c r="B38" s="134" t="s">
        <v>173</v>
      </c>
      <c r="C38" s="49">
        <f>+D38+E38</f>
        <v>0</v>
      </c>
      <c r="D38" s="51"/>
      <c r="E38" s="51"/>
      <c r="F38" s="51">
        <f>+G38+H38</f>
        <v>0</v>
      </c>
      <c r="G38" s="51"/>
      <c r="H38" s="49"/>
      <c r="I38" s="124"/>
      <c r="J38" s="124"/>
      <c r="K38" s="124"/>
    </row>
    <row r="39" spans="1:11" x14ac:dyDescent="0.25">
      <c r="A39" s="133" t="s">
        <v>30</v>
      </c>
      <c r="B39" s="134" t="s">
        <v>174</v>
      </c>
      <c r="C39" s="49">
        <f>+D39+E39</f>
        <v>0</v>
      </c>
      <c r="D39" s="51"/>
      <c r="E39" s="51"/>
      <c r="F39" s="51">
        <f>+G39+H39</f>
        <v>0</v>
      </c>
      <c r="G39" s="51"/>
      <c r="H39" s="49"/>
      <c r="I39" s="124"/>
      <c r="J39" s="124"/>
      <c r="K39" s="124"/>
    </row>
    <row r="40" spans="1:11" x14ac:dyDescent="0.25">
      <c r="A40" s="125" t="s">
        <v>32</v>
      </c>
      <c r="B40" s="126" t="s">
        <v>175</v>
      </c>
      <c r="C40" s="49"/>
      <c r="D40" s="51">
        <v>0</v>
      </c>
      <c r="E40" s="51">
        <v>0</v>
      </c>
      <c r="F40" s="51">
        <f>+G40+H40</f>
        <v>20754666.370122001</v>
      </c>
      <c r="G40" s="51">
        <f>+[7]Sheet2!$F$59/1000000</f>
        <v>18042529.017933</v>
      </c>
      <c r="H40" s="51">
        <f>+([7]Sheet2!$G$59+[7]Sheet2!$H$59)/1000000</f>
        <v>2712137.3521890002</v>
      </c>
      <c r="I40" s="124"/>
      <c r="J40" s="124"/>
      <c r="K40" s="124"/>
    </row>
    <row r="41" spans="1:11" x14ac:dyDescent="0.25">
      <c r="A41" s="137"/>
      <c r="B41" s="138"/>
      <c r="C41" s="139"/>
      <c r="D41" s="139"/>
      <c r="E41" s="139"/>
      <c r="F41" s="139"/>
      <c r="G41" s="139"/>
      <c r="H41" s="139"/>
      <c r="I41" s="140"/>
      <c r="J41" s="141"/>
      <c r="K41" s="140"/>
    </row>
  </sheetData>
  <mergeCells count="13">
    <mergeCell ref="I8:K8"/>
    <mergeCell ref="A1:B1"/>
    <mergeCell ref="H1:I1"/>
    <mergeCell ref="A2:B2"/>
    <mergeCell ref="A4:K4"/>
    <mergeCell ref="A5:K5"/>
    <mergeCell ref="I9:K9"/>
    <mergeCell ref="A9:A10"/>
    <mergeCell ref="B9:B10"/>
    <mergeCell ref="C9:C10"/>
    <mergeCell ref="D9:E9"/>
    <mergeCell ref="F9:F10"/>
    <mergeCell ref="G9:H9"/>
  </mergeCells>
  <printOptions horizontalCentered="1"/>
  <pageMargins left="0.2" right="0.2" top="0.75" bottom="0.75" header="0.3" footer="0.3"/>
  <pageSetup paperSize="9"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workbookViewId="0">
      <selection activeCell="C19" sqref="C19"/>
    </sheetView>
  </sheetViews>
  <sheetFormatPr defaultRowHeight="15" x14ac:dyDescent="0.25"/>
  <cols>
    <col min="1" max="1" width="5.85546875" customWidth="1"/>
    <col min="2" max="2" width="39.85546875" customWidth="1"/>
    <col min="3" max="3" width="18.85546875" style="82" customWidth="1"/>
    <col min="4" max="4" width="20.28515625" customWidth="1"/>
  </cols>
  <sheetData>
    <row r="1" spans="1:5" x14ac:dyDescent="0.25">
      <c r="A1" s="203" t="s">
        <v>44</v>
      </c>
      <c r="B1" s="203"/>
      <c r="C1" s="74"/>
      <c r="D1" s="204" t="s">
        <v>176</v>
      </c>
      <c r="E1" s="204"/>
    </row>
    <row r="2" spans="1:5" x14ac:dyDescent="0.25">
      <c r="A2" s="205" t="s">
        <v>45</v>
      </c>
      <c r="B2" s="205"/>
      <c r="C2" s="76"/>
      <c r="D2" s="8"/>
      <c r="E2" s="16"/>
    </row>
    <row r="3" spans="1:5" x14ac:dyDescent="0.25">
      <c r="A3" s="64"/>
      <c r="B3" s="64"/>
      <c r="C3" s="76"/>
      <c r="D3" s="8"/>
      <c r="E3" s="16"/>
    </row>
    <row r="4" spans="1:5" ht="16.5" x14ac:dyDescent="0.25">
      <c r="A4" s="224" t="s">
        <v>316</v>
      </c>
      <c r="B4" s="224"/>
      <c r="C4" s="224"/>
      <c r="D4" s="224"/>
      <c r="E4" s="224"/>
    </row>
    <row r="5" spans="1:5" x14ac:dyDescent="0.25">
      <c r="A5" s="207" t="s">
        <v>317</v>
      </c>
      <c r="B5" s="207"/>
      <c r="C5" s="207"/>
      <c r="D5" s="207"/>
      <c r="E5" s="207"/>
    </row>
    <row r="6" spans="1:5" x14ac:dyDescent="0.25">
      <c r="A6" s="65"/>
      <c r="B6" s="65"/>
      <c r="C6" s="75"/>
      <c r="D6" s="65"/>
      <c r="E6" s="65"/>
    </row>
    <row r="7" spans="1:5" x14ac:dyDescent="0.25">
      <c r="A7" s="65"/>
      <c r="B7" s="65"/>
      <c r="C7" s="75"/>
      <c r="D7" s="65"/>
      <c r="E7" s="65"/>
    </row>
    <row r="8" spans="1:5" x14ac:dyDescent="0.25">
      <c r="A8" s="1"/>
      <c r="B8" s="1"/>
      <c r="C8" s="74"/>
      <c r="D8" s="7"/>
      <c r="E8" s="17" t="s">
        <v>257</v>
      </c>
    </row>
    <row r="9" spans="1:5" ht="42.75" x14ac:dyDescent="0.25">
      <c r="A9" s="2" t="s">
        <v>0</v>
      </c>
      <c r="B9" s="2" t="s">
        <v>1</v>
      </c>
      <c r="C9" s="36" t="s">
        <v>69</v>
      </c>
      <c r="D9" s="10" t="s">
        <v>3</v>
      </c>
      <c r="E9" s="18" t="s">
        <v>4</v>
      </c>
    </row>
    <row r="10" spans="1:5" s="147" customFormat="1" x14ac:dyDescent="0.25">
      <c r="A10" s="5" t="s">
        <v>5</v>
      </c>
      <c r="B10" s="3" t="s">
        <v>6</v>
      </c>
      <c r="C10" s="78">
        <v>1</v>
      </c>
      <c r="D10" s="9">
        <v>2</v>
      </c>
      <c r="E10" s="146" t="s">
        <v>7</v>
      </c>
    </row>
    <row r="11" spans="1:5" x14ac:dyDescent="0.25">
      <c r="A11" s="2"/>
      <c r="B11" s="2" t="s">
        <v>76</v>
      </c>
      <c r="C11" s="36">
        <f>+C12+C18+C60+C61</f>
        <v>17665889.623946</v>
      </c>
      <c r="D11" s="10">
        <f>+D12+D18+D60+D61</f>
        <v>33101512.179933</v>
      </c>
      <c r="E11" s="18">
        <f>+D11/C11</f>
        <v>1.8737529150563759</v>
      </c>
    </row>
    <row r="12" spans="1:5" ht="28.5" x14ac:dyDescent="0.25">
      <c r="A12" s="2" t="s">
        <v>5</v>
      </c>
      <c r="B12" s="4" t="s">
        <v>177</v>
      </c>
      <c r="C12" s="36">
        <f>+C13+C14</f>
        <v>0</v>
      </c>
      <c r="D12" s="10">
        <f>+D13+D14</f>
        <v>6685635</v>
      </c>
      <c r="E12" s="18"/>
    </row>
    <row r="13" spans="1:5" x14ac:dyDescent="0.25">
      <c r="A13" s="54">
        <v>1</v>
      </c>
      <c r="B13" s="55" t="s">
        <v>178</v>
      </c>
      <c r="C13" s="77">
        <f>+'[8]52'!$C$11</f>
        <v>0</v>
      </c>
      <c r="D13" s="56">
        <f>+'[8]52'!$D$11</f>
        <v>4734552</v>
      </c>
      <c r="E13" s="19"/>
    </row>
    <row r="14" spans="1:5" x14ac:dyDescent="0.25">
      <c r="A14" s="54">
        <v>2</v>
      </c>
      <c r="B14" s="55" t="s">
        <v>179</v>
      </c>
      <c r="C14" s="77">
        <f>+'[8]52'!$C$12</f>
        <v>0</v>
      </c>
      <c r="D14" s="56">
        <f>+'[8]52'!$D$12</f>
        <v>1951083</v>
      </c>
      <c r="E14" s="19"/>
    </row>
    <row r="15" spans="1:5" hidden="1" x14ac:dyDescent="0.25">
      <c r="A15" s="54"/>
      <c r="B15" s="55" t="s">
        <v>180</v>
      </c>
      <c r="C15" s="77"/>
      <c r="D15" s="56"/>
      <c r="E15" s="19"/>
    </row>
    <row r="16" spans="1:5" hidden="1" x14ac:dyDescent="0.25">
      <c r="A16" s="54"/>
      <c r="B16" s="55" t="s">
        <v>181</v>
      </c>
      <c r="C16" s="77"/>
      <c r="D16" s="56"/>
      <c r="E16" s="19"/>
    </row>
    <row r="17" spans="1:5" x14ac:dyDescent="0.25">
      <c r="A17" s="54">
        <v>3</v>
      </c>
      <c r="B17" s="55" t="s">
        <v>182</v>
      </c>
      <c r="C17" s="77"/>
      <c r="D17" s="56"/>
      <c r="E17" s="19"/>
    </row>
    <row r="18" spans="1:5" ht="28.5" x14ac:dyDescent="0.25">
      <c r="A18" s="2" t="s">
        <v>6</v>
      </c>
      <c r="B18" s="4" t="s">
        <v>183</v>
      </c>
      <c r="C18" s="36">
        <f>+C20+C43+C55+C56+C57+C58</f>
        <v>17665889.623946</v>
      </c>
      <c r="D18" s="10">
        <f>+D20+D43+D55+D56+D57+D58</f>
        <v>8373348.1620000005</v>
      </c>
      <c r="E18" s="18">
        <f>+D18/C18</f>
        <v>0.4739839510063496</v>
      </c>
    </row>
    <row r="19" spans="1:5" x14ac:dyDescent="0.25">
      <c r="A19" s="3"/>
      <c r="B19" s="5" t="s">
        <v>184</v>
      </c>
      <c r="C19" s="77"/>
      <c r="D19" s="53"/>
      <c r="E19" s="18"/>
    </row>
    <row r="20" spans="1:5" x14ac:dyDescent="0.25">
      <c r="A20" s="2" t="s">
        <v>77</v>
      </c>
      <c r="B20" s="4" t="s">
        <v>21</v>
      </c>
      <c r="C20" s="36">
        <f>+'[8]52'!$C$15</f>
        <v>10810833</v>
      </c>
      <c r="D20" s="10">
        <f>+'[8]52'!$D$15</f>
        <v>3179391.4785750001</v>
      </c>
      <c r="E20" s="18">
        <f t="shared" ref="E20:E56" si="0">+D20/C20</f>
        <v>0.29409310814208306</v>
      </c>
    </row>
    <row r="21" spans="1:5" x14ac:dyDescent="0.25">
      <c r="A21" s="2"/>
      <c r="B21" s="5" t="s">
        <v>185</v>
      </c>
      <c r="C21" s="36"/>
      <c r="D21" s="10"/>
      <c r="E21" s="18"/>
    </row>
    <row r="22" spans="1:5" x14ac:dyDescent="0.25">
      <c r="A22" s="3">
        <v>1</v>
      </c>
      <c r="B22" s="5" t="s">
        <v>186</v>
      </c>
      <c r="C22" s="77"/>
      <c r="D22" s="53">
        <f>+'[8]52'!$D$16</f>
        <v>3129391.4785750001</v>
      </c>
      <c r="E22" s="18"/>
    </row>
    <row r="23" spans="1:5" x14ac:dyDescent="0.25">
      <c r="A23" s="3"/>
      <c r="B23" s="57" t="s">
        <v>184</v>
      </c>
      <c r="C23" s="77"/>
      <c r="D23" s="53"/>
      <c r="E23" s="18"/>
    </row>
    <row r="24" spans="1:5" x14ac:dyDescent="0.25">
      <c r="A24" s="3">
        <v>1.1000000000000001</v>
      </c>
      <c r="B24" s="5" t="s">
        <v>187</v>
      </c>
      <c r="C24" s="77"/>
      <c r="D24" s="53">
        <f>+'[8]52'!$D$17</f>
        <v>239818.39893200001</v>
      </c>
      <c r="E24" s="18"/>
    </row>
    <row r="25" spans="1:5" x14ac:dyDescent="0.25">
      <c r="A25" s="3">
        <v>1.2</v>
      </c>
      <c r="B25" s="5" t="s">
        <v>188</v>
      </c>
      <c r="C25" s="77"/>
      <c r="D25" s="53">
        <f>+'[8]52'!$D$18</f>
        <v>12923.438</v>
      </c>
      <c r="E25" s="18"/>
    </row>
    <row r="26" spans="1:5" x14ac:dyDescent="0.25">
      <c r="A26" s="3">
        <v>1.3</v>
      </c>
      <c r="B26" s="5" t="s">
        <v>189</v>
      </c>
      <c r="C26" s="77"/>
      <c r="D26" s="53">
        <f>+'[8]52'!$D$21</f>
        <v>450897.34861400002</v>
      </c>
      <c r="E26" s="18"/>
    </row>
    <row r="27" spans="1:5" x14ac:dyDescent="0.25">
      <c r="A27" s="3">
        <v>1.4</v>
      </c>
      <c r="B27" s="5" t="s">
        <v>190</v>
      </c>
      <c r="C27" s="77"/>
      <c r="D27" s="53">
        <f>+'[8]52'!$D$22</f>
        <v>18629.746999999999</v>
      </c>
      <c r="E27" s="18"/>
    </row>
    <row r="28" spans="1:5" x14ac:dyDescent="0.25">
      <c r="A28" s="3">
        <v>1.5</v>
      </c>
      <c r="B28" s="5" t="s">
        <v>191</v>
      </c>
      <c r="C28" s="77"/>
      <c r="D28" s="53">
        <f>+'[8]52'!$D$23</f>
        <v>35040.506999999998</v>
      </c>
      <c r="E28" s="18"/>
    </row>
    <row r="29" spans="1:5" x14ac:dyDescent="0.25">
      <c r="A29" s="3">
        <v>1.6</v>
      </c>
      <c r="B29" s="5" t="s">
        <v>192</v>
      </c>
      <c r="C29" s="77"/>
      <c r="D29" s="53">
        <f>+'[8]52'!$D$24</f>
        <v>30914.61</v>
      </c>
      <c r="E29" s="18"/>
    </row>
    <row r="30" spans="1:5" x14ac:dyDescent="0.25">
      <c r="A30" s="3">
        <v>1.7</v>
      </c>
      <c r="B30" s="5" t="s">
        <v>193</v>
      </c>
      <c r="C30" s="77"/>
      <c r="D30" s="53">
        <f>+'[8]52'!$D$25</f>
        <v>199.83439999999999</v>
      </c>
      <c r="E30" s="18"/>
    </row>
    <row r="31" spans="1:5" x14ac:dyDescent="0.25">
      <c r="A31" s="3">
        <v>1.8</v>
      </c>
      <c r="B31" s="5" t="s">
        <v>194</v>
      </c>
      <c r="C31" s="77"/>
      <c r="D31" s="53">
        <f>+'[8]52'!$D$26</f>
        <v>1731987.3137030001</v>
      </c>
      <c r="E31" s="18"/>
    </row>
    <row r="32" spans="1:5" ht="30" x14ac:dyDescent="0.25">
      <c r="A32" s="3">
        <v>1.9</v>
      </c>
      <c r="B32" s="5" t="s">
        <v>195</v>
      </c>
      <c r="C32" s="77"/>
      <c r="D32" s="53">
        <f>+'[8]52'!$D$27</f>
        <v>201653.291241</v>
      </c>
      <c r="E32" s="18"/>
    </row>
    <row r="33" spans="1:5" x14ac:dyDescent="0.25">
      <c r="A33" s="67" t="s">
        <v>259</v>
      </c>
      <c r="B33" s="5" t="s">
        <v>196</v>
      </c>
      <c r="C33" s="77"/>
      <c r="D33" s="53">
        <f>+'[8]52'!$D$28</f>
        <v>158976.155</v>
      </c>
      <c r="E33" s="18"/>
    </row>
    <row r="34" spans="1:5" x14ac:dyDescent="0.25">
      <c r="A34" s="67" t="s">
        <v>260</v>
      </c>
      <c r="B34" s="5" t="s">
        <v>475</v>
      </c>
      <c r="C34" s="77"/>
      <c r="D34" s="53">
        <f>+'[8]52'!$D$30</f>
        <v>34885.254110000002</v>
      </c>
      <c r="E34" s="18"/>
    </row>
    <row r="35" spans="1:5" ht="75" x14ac:dyDescent="0.25">
      <c r="A35" s="3">
        <v>2</v>
      </c>
      <c r="B35" s="5" t="s">
        <v>197</v>
      </c>
      <c r="C35" s="77"/>
      <c r="D35" s="53"/>
      <c r="E35" s="18"/>
    </row>
    <row r="36" spans="1:5" hidden="1" x14ac:dyDescent="0.25">
      <c r="A36" s="3">
        <v>3</v>
      </c>
      <c r="B36" s="58" t="s">
        <v>198</v>
      </c>
      <c r="C36" s="77"/>
      <c r="D36" s="53"/>
      <c r="E36" s="18"/>
    </row>
    <row r="37" spans="1:5" hidden="1" x14ac:dyDescent="0.25">
      <c r="A37" s="3">
        <v>4</v>
      </c>
      <c r="B37" s="58" t="s">
        <v>199</v>
      </c>
      <c r="C37" s="77"/>
      <c r="D37" s="53"/>
      <c r="E37" s="18"/>
    </row>
    <row r="38" spans="1:5" ht="30" hidden="1" x14ac:dyDescent="0.25">
      <c r="A38" s="3">
        <v>5</v>
      </c>
      <c r="B38" s="59" t="s">
        <v>200</v>
      </c>
      <c r="C38" s="77"/>
      <c r="D38" s="53"/>
      <c r="E38" s="18"/>
    </row>
    <row r="39" spans="1:5" ht="30" hidden="1" x14ac:dyDescent="0.25">
      <c r="A39" s="3">
        <v>6</v>
      </c>
      <c r="B39" s="59" t="s">
        <v>201</v>
      </c>
      <c r="C39" s="77"/>
      <c r="D39" s="53"/>
      <c r="E39" s="18"/>
    </row>
    <row r="40" spans="1:5" ht="30" hidden="1" x14ac:dyDescent="0.25">
      <c r="A40" s="3">
        <v>7</v>
      </c>
      <c r="B40" s="59" t="s">
        <v>202</v>
      </c>
      <c r="C40" s="77"/>
      <c r="D40" s="53"/>
      <c r="E40" s="18"/>
    </row>
    <row r="41" spans="1:5" hidden="1" x14ac:dyDescent="0.25">
      <c r="A41" s="3">
        <v>8</v>
      </c>
      <c r="B41" s="59" t="s">
        <v>203</v>
      </c>
      <c r="C41" s="77"/>
      <c r="D41" s="53"/>
      <c r="E41" s="18"/>
    </row>
    <row r="42" spans="1:5" x14ac:dyDescent="0.25">
      <c r="A42" s="3">
        <v>3</v>
      </c>
      <c r="B42" s="5" t="s">
        <v>204</v>
      </c>
      <c r="C42" s="77"/>
      <c r="D42" s="53">
        <f>+'[8]52'!$D$32</f>
        <v>50000</v>
      </c>
      <c r="E42" s="18"/>
    </row>
    <row r="43" spans="1:5" x14ac:dyDescent="0.25">
      <c r="A43" s="2" t="s">
        <v>26</v>
      </c>
      <c r="B43" s="4" t="s">
        <v>22</v>
      </c>
      <c r="C43" s="36">
        <f>+'[8]52'!$C$33</f>
        <v>5394629.6239459999</v>
      </c>
      <c r="D43" s="10">
        <f>+'[8]52'!$D$33</f>
        <v>4426214.3025669996</v>
      </c>
      <c r="E43" s="18">
        <f t="shared" si="0"/>
        <v>0.82048529947629001</v>
      </c>
    </row>
    <row r="44" spans="1:5" x14ac:dyDescent="0.25">
      <c r="A44" s="3"/>
      <c r="B44" s="57" t="s">
        <v>184</v>
      </c>
      <c r="C44" s="77"/>
      <c r="D44" s="53"/>
      <c r="E44" s="18"/>
    </row>
    <row r="45" spans="1:5" x14ac:dyDescent="0.25">
      <c r="A45" s="3">
        <v>1</v>
      </c>
      <c r="B45" s="5" t="s">
        <v>187</v>
      </c>
      <c r="C45" s="77">
        <f>+'[8]52'!$C$37</f>
        <v>1531965.7400499999</v>
      </c>
      <c r="D45" s="53">
        <f>+'[8]52'!$D$37</f>
        <v>1220355.5869140001</v>
      </c>
      <c r="E45" s="19">
        <f t="shared" si="0"/>
        <v>0.79659456801832296</v>
      </c>
    </row>
    <row r="46" spans="1:5" x14ac:dyDescent="0.25">
      <c r="A46" s="3">
        <v>2</v>
      </c>
      <c r="B46" s="5" t="s">
        <v>188</v>
      </c>
      <c r="C46" s="77">
        <f>+'[8]52'!$C$38</f>
        <v>78190.009770999997</v>
      </c>
      <c r="D46" s="53">
        <f>+'[8]52'!$D$38</f>
        <v>50180.486902999997</v>
      </c>
      <c r="E46" s="19">
        <f t="shared" si="0"/>
        <v>0.64177619429856514</v>
      </c>
    </row>
    <row r="47" spans="1:5" x14ac:dyDescent="0.25">
      <c r="A47" s="3">
        <v>3</v>
      </c>
      <c r="B47" s="5" t="s">
        <v>189</v>
      </c>
      <c r="C47" s="77">
        <f>+'[8]52'!$C$39</f>
        <v>1142082.1447630001</v>
      </c>
      <c r="D47" s="53">
        <f>+'[8]52'!$D$39</f>
        <v>985537.30503499997</v>
      </c>
      <c r="E47" s="19">
        <f t="shared" si="0"/>
        <v>0.86293031508649876</v>
      </c>
    </row>
    <row r="48" spans="1:5" x14ac:dyDescent="0.25">
      <c r="A48" s="3">
        <v>4</v>
      </c>
      <c r="B48" s="5" t="s">
        <v>205</v>
      </c>
      <c r="C48" s="77">
        <f>+'[8]52'!$C$40</f>
        <v>101367.5199</v>
      </c>
      <c r="D48" s="53">
        <f>+'[8]52'!$D$40</f>
        <v>82457.424046999993</v>
      </c>
      <c r="E48" s="19">
        <f t="shared" si="0"/>
        <v>0.81345014782195524</v>
      </c>
    </row>
    <row r="49" spans="1:5" x14ac:dyDescent="0.25">
      <c r="A49" s="3">
        <v>5</v>
      </c>
      <c r="B49" s="5" t="s">
        <v>191</v>
      </c>
      <c r="C49" s="77">
        <f>+'[8]52'!$C$41</f>
        <v>0</v>
      </c>
      <c r="D49" s="53">
        <f>+'[8]52'!$D$41</f>
        <v>0</v>
      </c>
      <c r="E49" s="18"/>
    </row>
    <row r="50" spans="1:5" x14ac:dyDescent="0.25">
      <c r="A50" s="3">
        <v>6</v>
      </c>
      <c r="B50" s="5" t="s">
        <v>193</v>
      </c>
      <c r="C50" s="78">
        <f>+'[8]52'!$C$43</f>
        <v>150438</v>
      </c>
      <c r="D50" s="9">
        <f>+'[8]52'!$D$43</f>
        <v>114020.827187</v>
      </c>
      <c r="E50" s="19">
        <f t="shared" si="0"/>
        <v>0.75792570485515631</v>
      </c>
    </row>
    <row r="51" spans="1:5" x14ac:dyDescent="0.25">
      <c r="A51" s="3">
        <v>7</v>
      </c>
      <c r="B51" s="5" t="s">
        <v>194</v>
      </c>
      <c r="C51" s="78">
        <f>+'[8]52'!$C$44</f>
        <v>926756.21241200005</v>
      </c>
      <c r="D51" s="9">
        <f>+'[8]52'!$D$44</f>
        <v>786884.34120999998</v>
      </c>
      <c r="E51" s="19">
        <f t="shared" si="0"/>
        <v>0.84907371612005078</v>
      </c>
    </row>
    <row r="52" spans="1:5" ht="30" x14ac:dyDescent="0.25">
      <c r="A52" s="3">
        <v>8</v>
      </c>
      <c r="B52" s="5" t="s">
        <v>195</v>
      </c>
      <c r="C52" s="78">
        <f>+'[8]52'!$C$45</f>
        <v>649633.85699999996</v>
      </c>
      <c r="D52" s="9">
        <f>+'[8]52'!$D$45</f>
        <v>534853.39165699994</v>
      </c>
      <c r="E52" s="19">
        <f t="shared" si="0"/>
        <v>0.82331514266658667</v>
      </c>
    </row>
    <row r="53" spans="1:5" x14ac:dyDescent="0.25">
      <c r="A53" s="3">
        <v>9</v>
      </c>
      <c r="B53" s="5" t="s">
        <v>196</v>
      </c>
      <c r="C53" s="78">
        <f>+'[8]52'!$C$46</f>
        <v>330613.54005000001</v>
      </c>
      <c r="D53" s="9">
        <f>+'[8]52'!$D$46</f>
        <v>282122.16239399998</v>
      </c>
      <c r="E53" s="19">
        <f t="shared" si="0"/>
        <v>0.85332912363883684</v>
      </c>
    </row>
    <row r="54" spans="1:5" x14ac:dyDescent="0.25">
      <c r="A54" s="3">
        <v>10</v>
      </c>
      <c r="B54" s="5" t="s">
        <v>261</v>
      </c>
      <c r="C54" s="78">
        <f>+'[8]52'!$C$47</f>
        <v>126363</v>
      </c>
      <c r="D54" s="9">
        <f>+'[8]52'!$D$47</f>
        <v>54291.344169000004</v>
      </c>
      <c r="E54" s="19"/>
    </row>
    <row r="55" spans="1:5" ht="28.5" x14ac:dyDescent="0.25">
      <c r="A55" s="2" t="s">
        <v>30</v>
      </c>
      <c r="B55" s="4" t="s">
        <v>206</v>
      </c>
      <c r="C55" s="79">
        <f>+'[8]52'!$C$48+'[8]52'!$C$49</f>
        <v>385025</v>
      </c>
      <c r="D55" s="11">
        <f>+'[8]52'!$D$48+'[8]52'!$D$49</f>
        <v>764832.38085800002</v>
      </c>
      <c r="E55" s="18">
        <f t="shared" si="0"/>
        <v>1.986448622447893</v>
      </c>
    </row>
    <row r="56" spans="1:5" x14ac:dyDescent="0.25">
      <c r="A56" s="2" t="s">
        <v>52</v>
      </c>
      <c r="B56" s="4" t="s">
        <v>23</v>
      </c>
      <c r="C56" s="79">
        <f>+'[8]52'!$C$50</f>
        <v>2910</v>
      </c>
      <c r="D56" s="11">
        <f>+'[8]52'!$D$50</f>
        <v>2910</v>
      </c>
      <c r="E56" s="18">
        <f t="shared" si="0"/>
        <v>1</v>
      </c>
    </row>
    <row r="57" spans="1:5" x14ac:dyDescent="0.25">
      <c r="A57" s="2" t="s">
        <v>153</v>
      </c>
      <c r="B57" s="4" t="s">
        <v>24</v>
      </c>
      <c r="C57" s="79">
        <f>+'[8]52'!$C$51</f>
        <v>204942</v>
      </c>
      <c r="D57" s="11">
        <f>+'[8]52'!$D$51</f>
        <v>0</v>
      </c>
      <c r="E57" s="18"/>
    </row>
    <row r="58" spans="1:5" x14ac:dyDescent="0.25">
      <c r="A58" s="2" t="s">
        <v>155</v>
      </c>
      <c r="B58" s="4" t="s">
        <v>25</v>
      </c>
      <c r="C58" s="79">
        <f>+'[8]52'!$C$52</f>
        <v>867550</v>
      </c>
      <c r="D58" s="11">
        <f>+'[8]52'!$D$52</f>
        <v>0</v>
      </c>
      <c r="E58" s="18"/>
    </row>
    <row r="59" spans="1:5" x14ac:dyDescent="0.25">
      <c r="A59" s="2" t="s">
        <v>157</v>
      </c>
      <c r="B59" s="4" t="s">
        <v>207</v>
      </c>
      <c r="C59" s="80"/>
      <c r="D59" s="11"/>
      <c r="E59" s="18"/>
    </row>
    <row r="60" spans="1:5" x14ac:dyDescent="0.25">
      <c r="A60" s="2" t="s">
        <v>32</v>
      </c>
      <c r="B60" s="4" t="s">
        <v>208</v>
      </c>
      <c r="C60" s="80">
        <f>+'[8]52'!$C$53</f>
        <v>0</v>
      </c>
      <c r="D60" s="11">
        <f>+'[8]52'!$D$53</f>
        <v>18042529.017933</v>
      </c>
      <c r="E60" s="18"/>
    </row>
    <row r="61" spans="1:5" x14ac:dyDescent="0.25">
      <c r="A61" s="66" t="s">
        <v>33</v>
      </c>
      <c r="B61" s="39" t="s">
        <v>262</v>
      </c>
      <c r="C61" s="81"/>
      <c r="D61" s="11"/>
      <c r="E61" s="68"/>
    </row>
  </sheetData>
  <mergeCells count="5">
    <mergeCell ref="A1:B1"/>
    <mergeCell ref="D1:E1"/>
    <mergeCell ref="A2:B2"/>
    <mergeCell ref="A4:E4"/>
    <mergeCell ref="A5:E5"/>
  </mergeCells>
  <printOptions horizontalCentered="1"/>
  <pageMargins left="0.2" right="0.2" top="0.75" bottom="0.75" header="0.3" footer="0.3"/>
  <pageSetup paperSize="9" orientation="portrait" r:id="rId1"/>
  <headerFoot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topLeftCell="M1" zoomScaleNormal="100" workbookViewId="0">
      <selection activeCell="A5" sqref="A5:AG5"/>
    </sheetView>
  </sheetViews>
  <sheetFormatPr defaultRowHeight="15" x14ac:dyDescent="0.25"/>
  <cols>
    <col min="1" max="1" width="4.140625" style="267" customWidth="1"/>
    <col min="2" max="2" width="21" style="82" customWidth="1"/>
    <col min="3" max="3" width="11.5703125" style="82" customWidth="1"/>
    <col min="4" max="4" width="11" style="90" customWidth="1"/>
    <col min="5" max="5" width="9" style="90" customWidth="1"/>
    <col min="6" max="6" width="8" style="82" customWidth="1"/>
    <col min="7" max="7" width="7.42578125" style="82" customWidth="1"/>
    <col min="8" max="8" width="5.85546875" style="82" customWidth="1"/>
    <col min="9" max="9" width="7" style="82" customWidth="1"/>
    <col min="10" max="10" width="6.42578125" style="82" customWidth="1"/>
    <col min="11" max="11" width="6.85546875" style="82" customWidth="1"/>
    <col min="12" max="12" width="9.28515625" style="82" customWidth="1"/>
    <col min="13" max="13" width="9.140625" style="82" customWidth="1"/>
    <col min="14" max="14" width="8.7109375" style="82" customWidth="1"/>
    <col min="15" max="15" width="9.5703125" style="82" customWidth="1"/>
    <col min="16" max="16" width="8.85546875" style="82" customWidth="1"/>
    <col min="17" max="17" width="9" style="82" customWidth="1"/>
    <col min="18" max="18" width="6.7109375" style="82" customWidth="1"/>
    <col min="19" max="19" width="7.5703125" style="82" customWidth="1"/>
    <col min="20" max="20" width="7.140625" style="82" customWidth="1"/>
    <col min="21" max="21" width="6.7109375" style="82" customWidth="1"/>
    <col min="22" max="23" width="8.7109375" style="82" bestFit="1" customWidth="1"/>
    <col min="24" max="24" width="8.7109375" style="82" customWidth="1"/>
    <col min="25" max="25" width="7" style="82" customWidth="1"/>
    <col min="26" max="26" width="6.42578125" style="82" customWidth="1"/>
    <col min="27" max="27" width="7" style="82" customWidth="1"/>
    <col min="28" max="28" width="9.42578125" style="82" customWidth="1"/>
    <col min="29" max="29" width="8.85546875" style="82" customWidth="1"/>
    <col min="30" max="30" width="6.85546875" style="82" customWidth="1"/>
    <col min="31" max="31" width="8.7109375" style="82" customWidth="1"/>
    <col min="32" max="32" width="9.42578125" style="82" customWidth="1"/>
    <col min="33" max="33" width="6.140625" style="82" customWidth="1"/>
    <col min="34" max="16384" width="9.140625" style="82"/>
  </cols>
  <sheetData>
    <row r="1" spans="1:33" ht="15.75" x14ac:dyDescent="0.25">
      <c r="A1" s="219" t="s">
        <v>209</v>
      </c>
      <c r="B1" s="219"/>
      <c r="C1" s="219"/>
      <c r="D1" s="91"/>
      <c r="E1" s="86"/>
      <c r="F1" s="86"/>
      <c r="G1" s="86"/>
      <c r="H1" s="88"/>
      <c r="I1" s="86"/>
      <c r="K1" s="86"/>
      <c r="L1" s="86"/>
      <c r="M1" s="86"/>
      <c r="N1" s="86"/>
      <c r="O1" s="86"/>
      <c r="P1" s="86"/>
      <c r="Q1" s="86"/>
      <c r="R1" s="86"/>
      <c r="S1" s="86"/>
      <c r="T1" s="227"/>
      <c r="U1" s="227"/>
      <c r="V1" s="227"/>
      <c r="W1" s="227"/>
      <c r="X1" s="105"/>
      <c r="Y1" s="105"/>
      <c r="Z1" s="105"/>
      <c r="AA1" s="105"/>
      <c r="AE1" s="95" t="s">
        <v>210</v>
      </c>
    </row>
    <row r="2" spans="1:33" ht="15.75" x14ac:dyDescent="0.25">
      <c r="A2" s="226" t="s">
        <v>45</v>
      </c>
      <c r="B2" s="226"/>
      <c r="C2" s="226"/>
      <c r="D2" s="92"/>
      <c r="E2" s="86"/>
      <c r="F2" s="86"/>
      <c r="G2" s="86"/>
      <c r="H2" s="88"/>
      <c r="I2" s="86"/>
      <c r="J2" s="86"/>
      <c r="K2" s="86"/>
      <c r="L2" s="86"/>
      <c r="M2" s="86"/>
      <c r="N2" s="86"/>
      <c r="O2" s="86"/>
      <c r="P2" s="86"/>
      <c r="Q2" s="86"/>
      <c r="R2" s="86"/>
      <c r="S2" s="86"/>
      <c r="T2" s="94"/>
      <c r="U2" s="94"/>
      <c r="V2" s="94"/>
      <c r="W2" s="94"/>
      <c r="X2" s="94"/>
      <c r="Y2" s="94"/>
      <c r="Z2" s="94"/>
      <c r="AA2" s="94"/>
    </row>
    <row r="3" spans="1:33" ht="15.75" x14ac:dyDescent="0.25">
      <c r="A3" s="266"/>
      <c r="B3" s="87"/>
      <c r="C3" s="87"/>
      <c r="D3" s="93"/>
      <c r="E3" s="86"/>
      <c r="F3" s="86"/>
      <c r="G3" s="86"/>
      <c r="H3" s="88"/>
      <c r="I3" s="86"/>
      <c r="J3" s="86"/>
      <c r="K3" s="86"/>
      <c r="L3" s="86"/>
      <c r="M3" s="86"/>
      <c r="N3" s="86"/>
      <c r="O3" s="86"/>
      <c r="P3" s="86"/>
      <c r="Q3" s="86"/>
      <c r="R3" s="86"/>
      <c r="S3" s="86"/>
      <c r="T3" s="94"/>
      <c r="U3" s="94"/>
      <c r="V3" s="94"/>
      <c r="W3" s="94"/>
      <c r="X3" s="94"/>
      <c r="Y3" s="94"/>
      <c r="Z3" s="94"/>
      <c r="AA3" s="94"/>
    </row>
    <row r="4" spans="1:33" ht="18.75" x14ac:dyDescent="0.25">
      <c r="A4" s="211" t="s">
        <v>318</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row>
    <row r="5" spans="1:33" x14ac:dyDescent="0.25">
      <c r="A5" s="212" t="s">
        <v>319</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33" x14ac:dyDescent="0.25">
      <c r="A6" s="168"/>
      <c r="B6" s="85"/>
      <c r="C6" s="96"/>
      <c r="D6" s="89"/>
      <c r="E6" s="89"/>
      <c r="F6" s="85"/>
      <c r="G6" s="85"/>
      <c r="H6" s="85"/>
      <c r="I6" s="85"/>
      <c r="J6" s="85"/>
      <c r="K6" s="85"/>
      <c r="L6" s="85"/>
      <c r="M6" s="85"/>
      <c r="N6" s="85"/>
      <c r="O6" s="85"/>
      <c r="P6" s="85"/>
      <c r="Q6" s="85"/>
      <c r="R6" s="85"/>
      <c r="S6" s="85"/>
      <c r="T6" s="85"/>
      <c r="U6" s="85"/>
      <c r="V6" s="85"/>
      <c r="W6" s="85"/>
      <c r="X6" s="85"/>
      <c r="Y6" s="85"/>
      <c r="Z6" s="85"/>
      <c r="AA6" s="85"/>
    </row>
    <row r="7" spans="1:33" x14ac:dyDescent="0.25">
      <c r="A7" s="168"/>
      <c r="B7" s="85"/>
      <c r="C7" s="96"/>
      <c r="D7" s="89"/>
      <c r="E7" s="89"/>
      <c r="F7" s="85"/>
      <c r="G7" s="85"/>
      <c r="H7" s="85"/>
      <c r="I7" s="85"/>
      <c r="J7" s="85"/>
      <c r="K7" s="85"/>
      <c r="L7" s="85"/>
      <c r="M7" s="85"/>
      <c r="N7" s="85"/>
      <c r="O7" s="85"/>
      <c r="P7" s="85"/>
      <c r="Q7" s="85"/>
      <c r="R7" s="85"/>
      <c r="S7" s="85"/>
      <c r="T7" s="85"/>
      <c r="U7" s="85"/>
      <c r="V7" s="85"/>
      <c r="W7" s="85"/>
      <c r="X7" s="85"/>
      <c r="Y7" s="85"/>
      <c r="Z7" s="85"/>
      <c r="AA7" s="85"/>
      <c r="AF7" s="225" t="s">
        <v>287</v>
      </c>
      <c r="AG7" s="225"/>
    </row>
    <row r="8" spans="1:33" ht="15" customHeight="1" x14ac:dyDescent="0.25">
      <c r="A8" s="228" t="s">
        <v>0</v>
      </c>
      <c r="B8" s="228" t="s">
        <v>211</v>
      </c>
      <c r="C8" s="228" t="s">
        <v>227</v>
      </c>
      <c r="D8" s="228"/>
      <c r="E8" s="228"/>
      <c r="F8" s="228"/>
      <c r="G8" s="228"/>
      <c r="H8" s="228"/>
      <c r="I8" s="228"/>
      <c r="J8" s="228"/>
      <c r="K8" s="228"/>
      <c r="L8" s="228" t="s">
        <v>228</v>
      </c>
      <c r="M8" s="228"/>
      <c r="N8" s="228"/>
      <c r="O8" s="228"/>
      <c r="P8" s="228"/>
      <c r="Q8" s="228"/>
      <c r="R8" s="228"/>
      <c r="S8" s="228"/>
      <c r="T8" s="228"/>
      <c r="U8" s="228"/>
      <c r="V8" s="228"/>
      <c r="W8" s="228"/>
      <c r="X8" s="228"/>
      <c r="Y8" s="264" t="s">
        <v>271</v>
      </c>
      <c r="Z8" s="264"/>
      <c r="AA8" s="264"/>
      <c r="AB8" s="264"/>
      <c r="AC8" s="264"/>
      <c r="AD8" s="264"/>
      <c r="AE8" s="264"/>
      <c r="AF8" s="264"/>
      <c r="AG8" s="264"/>
    </row>
    <row r="9" spans="1:33" ht="37.5" customHeight="1" x14ac:dyDescent="0.25">
      <c r="A9" s="228"/>
      <c r="B9" s="228"/>
      <c r="C9" s="228" t="s">
        <v>230</v>
      </c>
      <c r="D9" s="231" t="s">
        <v>272</v>
      </c>
      <c r="E9" s="231" t="s">
        <v>273</v>
      </c>
      <c r="F9" s="228" t="s">
        <v>274</v>
      </c>
      <c r="G9" s="228"/>
      <c r="H9" s="228" t="s">
        <v>275</v>
      </c>
      <c r="I9" s="228" t="s">
        <v>276</v>
      </c>
      <c r="J9" s="228"/>
      <c r="K9" s="228"/>
      <c r="L9" s="228" t="s">
        <v>230</v>
      </c>
      <c r="M9" s="228" t="s">
        <v>21</v>
      </c>
      <c r="N9" s="228" t="s">
        <v>22</v>
      </c>
      <c r="O9" s="228" t="s">
        <v>479</v>
      </c>
      <c r="P9" s="228" t="str">
        <f>+H9</f>
        <v xml:space="preserve">Chi bổ sung quỹ dự trữ tài chính </v>
      </c>
      <c r="Q9" s="230" t="s">
        <v>276</v>
      </c>
      <c r="R9" s="230"/>
      <c r="S9" s="230"/>
      <c r="T9" s="229" t="s">
        <v>480</v>
      </c>
      <c r="U9" s="229" t="s">
        <v>309</v>
      </c>
      <c r="V9" s="229" t="s">
        <v>277</v>
      </c>
      <c r="W9" s="229"/>
      <c r="X9" s="229"/>
      <c r="Y9" s="265" t="s">
        <v>230</v>
      </c>
      <c r="Z9" s="265" t="s">
        <v>21</v>
      </c>
      <c r="AA9" s="265" t="s">
        <v>22</v>
      </c>
      <c r="AB9" s="265" t="str">
        <f>+O9</f>
        <v>Chi trả nợ lãi do chính quyền địa phương vay</v>
      </c>
      <c r="AC9" s="265" t="str">
        <f>+T9</f>
        <v>Chi trả nợ gốc do chính quyền địa phương vay</v>
      </c>
      <c r="AD9" s="265" t="str">
        <f>+P9</f>
        <v xml:space="preserve">Chi bổ sung quỹ dự trữ tài chính </v>
      </c>
      <c r="AE9" s="265" t="s">
        <v>276</v>
      </c>
      <c r="AF9" s="265"/>
      <c r="AG9" s="265"/>
    </row>
    <row r="10" spans="1:33" s="262" customFormat="1" ht="68.25" customHeight="1" x14ac:dyDescent="0.25">
      <c r="A10" s="228"/>
      <c r="B10" s="228"/>
      <c r="C10" s="228"/>
      <c r="D10" s="231"/>
      <c r="E10" s="231"/>
      <c r="F10" s="193" t="s">
        <v>278</v>
      </c>
      <c r="G10" s="193" t="s">
        <v>279</v>
      </c>
      <c r="H10" s="228"/>
      <c r="I10" s="193" t="s">
        <v>230</v>
      </c>
      <c r="J10" s="193" t="s">
        <v>21</v>
      </c>
      <c r="K10" s="193" t="s">
        <v>22</v>
      </c>
      <c r="L10" s="228"/>
      <c r="M10" s="228"/>
      <c r="N10" s="228"/>
      <c r="O10" s="228"/>
      <c r="P10" s="228"/>
      <c r="Q10" s="194" t="s">
        <v>230</v>
      </c>
      <c r="R10" s="192" t="s">
        <v>21</v>
      </c>
      <c r="S10" s="192" t="s">
        <v>22</v>
      </c>
      <c r="T10" s="229"/>
      <c r="U10" s="229"/>
      <c r="V10" s="192" t="s">
        <v>230</v>
      </c>
      <c r="W10" s="192" t="s">
        <v>481</v>
      </c>
      <c r="X10" s="192" t="s">
        <v>22</v>
      </c>
      <c r="Y10" s="265"/>
      <c r="Z10" s="265"/>
      <c r="AA10" s="265"/>
      <c r="AB10" s="265"/>
      <c r="AC10" s="265"/>
      <c r="AD10" s="265"/>
      <c r="AE10" s="261" t="s">
        <v>230</v>
      </c>
      <c r="AF10" s="261" t="s">
        <v>21</v>
      </c>
      <c r="AG10" s="261" t="s">
        <v>22</v>
      </c>
    </row>
    <row r="11" spans="1:33" ht="17.25" customHeight="1" x14ac:dyDescent="0.25">
      <c r="A11" s="97"/>
      <c r="B11" s="97" t="s">
        <v>212</v>
      </c>
      <c r="C11" s="98">
        <f>+D11+E11</f>
        <v>11101469.72651208</v>
      </c>
      <c r="D11" s="98">
        <f>D12+D153+D154+D155+D156+D164+D165+D166+D167+D168+D169+D170+D171</f>
        <v>4800067.1179999998</v>
      </c>
      <c r="E11" s="98">
        <f>E12+E153+E154+E155+E156+E164+E165+E166+E167+E168+E169+E170+E171</f>
        <v>6301402.6085120803</v>
      </c>
      <c r="F11" s="98">
        <f t="shared" ref="F11:X11" si="0">F12+F153+F154+F155+F156+F164+F165+F166+F167+F168+F169+F170+F171</f>
        <v>70000</v>
      </c>
      <c r="G11" s="98">
        <f t="shared" si="0"/>
        <v>315022.03999999998</v>
      </c>
      <c r="H11" s="98">
        <f t="shared" si="0"/>
        <v>2910</v>
      </c>
      <c r="I11" s="98">
        <f t="shared" si="0"/>
        <v>60303</v>
      </c>
      <c r="J11" s="98">
        <f t="shared" si="0"/>
        <v>40930</v>
      </c>
      <c r="K11" s="98">
        <f t="shared" si="0"/>
        <v>19373</v>
      </c>
      <c r="L11" s="98">
        <f t="shared" si="0"/>
        <v>17163436.343621995</v>
      </c>
      <c r="M11" s="98">
        <f t="shared" si="0"/>
        <v>2180772.1386040002</v>
      </c>
      <c r="N11" s="98">
        <f t="shared" si="0"/>
        <v>4272887.1732320003</v>
      </c>
      <c r="O11" s="98">
        <f t="shared" si="0"/>
        <v>54342.614357999999</v>
      </c>
      <c r="P11" s="98">
        <f t="shared" si="0"/>
        <v>2910</v>
      </c>
      <c r="Q11" s="98">
        <f t="shared" si="0"/>
        <v>36549.558733999998</v>
      </c>
      <c r="R11" s="98">
        <f t="shared" si="0"/>
        <v>20799.123749999999</v>
      </c>
      <c r="S11" s="98">
        <f t="shared" si="0"/>
        <v>15750.434984</v>
      </c>
      <c r="T11" s="98">
        <f t="shared" si="0"/>
        <v>710489.76650000003</v>
      </c>
      <c r="U11" s="98">
        <f t="shared" si="0"/>
        <v>0</v>
      </c>
      <c r="V11" s="98">
        <f t="shared" si="0"/>
        <v>9907682.5921940003</v>
      </c>
      <c r="W11" s="98">
        <f t="shared" si="0"/>
        <v>7811779.7511240002</v>
      </c>
      <c r="X11" s="98">
        <f t="shared" si="0"/>
        <v>2095902.8410700001</v>
      </c>
      <c r="Y11" s="99">
        <f>+L11/C11</f>
        <v>1.5460508172744887</v>
      </c>
      <c r="Z11" s="99">
        <f>+M11/D11</f>
        <v>0.45432117614068751</v>
      </c>
      <c r="AA11" s="99">
        <f>+N11/E11</f>
        <v>0.67808509290615482</v>
      </c>
      <c r="AB11" s="99">
        <f>+O11/F11</f>
        <v>0.77632306225714287</v>
      </c>
      <c r="AC11" s="99">
        <f>+T11/G11</f>
        <v>2.2553652642843658</v>
      </c>
      <c r="AD11" s="99">
        <f>+P11/H11</f>
        <v>1</v>
      </c>
      <c r="AE11" s="99"/>
      <c r="AF11" s="99"/>
      <c r="AG11" s="99"/>
    </row>
    <row r="12" spans="1:33" ht="27" customHeight="1" x14ac:dyDescent="0.25">
      <c r="A12" s="192" t="s">
        <v>77</v>
      </c>
      <c r="B12" s="148" t="s">
        <v>432</v>
      </c>
      <c r="C12" s="149">
        <v>9304025.4419350792</v>
      </c>
      <c r="D12" s="149">
        <v>4102782.1179999998</v>
      </c>
      <c r="E12" s="149">
        <v>5140940.3239350803</v>
      </c>
      <c r="F12" s="149">
        <v>0</v>
      </c>
      <c r="G12" s="149">
        <v>0</v>
      </c>
      <c r="H12" s="149">
        <v>0</v>
      </c>
      <c r="I12" s="149">
        <v>60303</v>
      </c>
      <c r="J12" s="149">
        <v>40930</v>
      </c>
      <c r="K12" s="149">
        <v>19373</v>
      </c>
      <c r="L12" s="149">
        <v>10997310.882390995</v>
      </c>
      <c r="M12" s="149">
        <v>2095886.8844940001</v>
      </c>
      <c r="N12" s="149">
        <v>4264384.7158369999</v>
      </c>
      <c r="O12" s="149">
        <v>0</v>
      </c>
      <c r="P12" s="149">
        <v>0</v>
      </c>
      <c r="Q12" s="149">
        <v>36549.558733999998</v>
      </c>
      <c r="R12" s="149">
        <v>20799.123749999999</v>
      </c>
      <c r="S12" s="149">
        <v>15750.434984</v>
      </c>
      <c r="T12" s="149">
        <v>0</v>
      </c>
      <c r="U12" s="149">
        <v>0</v>
      </c>
      <c r="V12" s="149">
        <v>4602687.2233259995</v>
      </c>
      <c r="W12" s="149">
        <v>4368156.4525979999</v>
      </c>
      <c r="X12" s="149">
        <v>234530.77072800009</v>
      </c>
      <c r="Y12" s="261">
        <v>1.1819949280043822</v>
      </c>
      <c r="Z12" s="261">
        <v>0.51084528113223104</v>
      </c>
      <c r="AA12" s="261">
        <v>0.82949508205395195</v>
      </c>
      <c r="AB12" s="99"/>
      <c r="AC12" s="99"/>
      <c r="AD12" s="99"/>
      <c r="AE12" s="99">
        <v>0.60609851473392695</v>
      </c>
      <c r="AF12" s="99">
        <v>0.50816329709259711</v>
      </c>
      <c r="AG12" s="99">
        <v>0.81300960016517831</v>
      </c>
    </row>
    <row r="13" spans="1:33" ht="26.25" customHeight="1" x14ac:dyDescent="0.25">
      <c r="A13" s="263">
        <v>1</v>
      </c>
      <c r="B13" s="150" t="s">
        <v>324</v>
      </c>
      <c r="C13" s="151">
        <v>2738762.3678629999</v>
      </c>
      <c r="D13" s="151">
        <v>2679149.3678629999</v>
      </c>
      <c r="E13" s="151">
        <v>23683</v>
      </c>
      <c r="F13" s="151">
        <v>0</v>
      </c>
      <c r="G13" s="151">
        <v>0</v>
      </c>
      <c r="H13" s="151">
        <v>0</v>
      </c>
      <c r="I13" s="151">
        <v>35930</v>
      </c>
      <c r="J13" s="151">
        <v>35930</v>
      </c>
      <c r="K13" s="151">
        <v>0</v>
      </c>
      <c r="L13" s="151">
        <v>3493615.0686090002</v>
      </c>
      <c r="M13" s="151">
        <v>1524662.3639700001</v>
      </c>
      <c r="N13" s="151">
        <v>7641.4459999999999</v>
      </c>
      <c r="O13" s="151">
        <v>0</v>
      </c>
      <c r="P13" s="151">
        <v>0</v>
      </c>
      <c r="Q13" s="151">
        <v>15885.614</v>
      </c>
      <c r="R13" s="151">
        <v>15885.614</v>
      </c>
      <c r="S13" s="151">
        <v>0</v>
      </c>
      <c r="T13" s="151">
        <v>0</v>
      </c>
      <c r="U13" s="151">
        <v>0</v>
      </c>
      <c r="V13" s="151">
        <v>1945425.6446390001</v>
      </c>
      <c r="W13" s="151">
        <v>1944279.2256390001</v>
      </c>
      <c r="X13" s="151">
        <v>1146.4190000000001</v>
      </c>
      <c r="Y13" s="152">
        <v>1.275618180534223</v>
      </c>
      <c r="Z13" s="152">
        <v>0.56908449460066268</v>
      </c>
      <c r="AA13" s="152">
        <v>0.32265532238314404</v>
      </c>
      <c r="AB13" s="99"/>
      <c r="AC13" s="99"/>
      <c r="AD13" s="99"/>
      <c r="AE13" s="99">
        <v>0.44212674645143335</v>
      </c>
      <c r="AF13" s="99">
        <v>0.44212674645143335</v>
      </c>
      <c r="AG13" s="99"/>
    </row>
    <row r="14" spans="1:33" ht="26.25" customHeight="1" x14ac:dyDescent="0.25">
      <c r="A14" s="263">
        <v>2</v>
      </c>
      <c r="B14" s="150" t="s">
        <v>325</v>
      </c>
      <c r="C14" s="151">
        <v>3500</v>
      </c>
      <c r="D14" s="151">
        <v>3500</v>
      </c>
      <c r="E14" s="151">
        <v>0</v>
      </c>
      <c r="F14" s="151">
        <v>0</v>
      </c>
      <c r="G14" s="151">
        <v>0</v>
      </c>
      <c r="H14" s="151">
        <v>0</v>
      </c>
      <c r="I14" s="151">
        <v>0</v>
      </c>
      <c r="J14" s="151">
        <v>0</v>
      </c>
      <c r="K14" s="151">
        <v>0</v>
      </c>
      <c r="L14" s="151">
        <v>3500</v>
      </c>
      <c r="M14" s="151">
        <v>210.85900000000001</v>
      </c>
      <c r="N14" s="151">
        <v>0</v>
      </c>
      <c r="O14" s="151">
        <v>0</v>
      </c>
      <c r="P14" s="151">
        <v>0</v>
      </c>
      <c r="Q14" s="151">
        <v>0</v>
      </c>
      <c r="R14" s="151">
        <v>0</v>
      </c>
      <c r="S14" s="151">
        <v>0</v>
      </c>
      <c r="T14" s="151">
        <v>0</v>
      </c>
      <c r="U14" s="151">
        <v>0</v>
      </c>
      <c r="V14" s="151">
        <v>3289.1410000000001</v>
      </c>
      <c r="W14" s="151">
        <v>3289.1410000000001</v>
      </c>
      <c r="X14" s="151">
        <v>0</v>
      </c>
      <c r="Y14" s="152">
        <v>1</v>
      </c>
      <c r="Z14" s="152">
        <v>6.0245428571428575E-2</v>
      </c>
      <c r="AA14" s="152"/>
      <c r="AB14" s="99"/>
      <c r="AC14" s="99"/>
      <c r="AD14" s="99"/>
      <c r="AE14" s="99"/>
      <c r="AF14" s="99"/>
      <c r="AG14" s="99"/>
    </row>
    <row r="15" spans="1:33" ht="16.5" customHeight="1" x14ac:dyDescent="0.25">
      <c r="A15" s="263">
        <v>3</v>
      </c>
      <c r="B15" s="150" t="s">
        <v>326</v>
      </c>
      <c r="C15" s="151">
        <v>28</v>
      </c>
      <c r="D15" s="151">
        <v>28</v>
      </c>
      <c r="E15" s="151">
        <v>0</v>
      </c>
      <c r="F15" s="151">
        <v>0</v>
      </c>
      <c r="G15" s="151">
        <v>0</v>
      </c>
      <c r="H15" s="151">
        <v>0</v>
      </c>
      <c r="I15" s="151">
        <v>0</v>
      </c>
      <c r="J15" s="151">
        <v>0</v>
      </c>
      <c r="K15" s="151">
        <v>0</v>
      </c>
      <c r="L15" s="151">
        <v>27.5</v>
      </c>
      <c r="M15" s="151">
        <v>27.5</v>
      </c>
      <c r="N15" s="151">
        <v>0</v>
      </c>
      <c r="O15" s="151">
        <v>0</v>
      </c>
      <c r="P15" s="151">
        <v>0</v>
      </c>
      <c r="Q15" s="151">
        <v>0</v>
      </c>
      <c r="R15" s="151">
        <v>0</v>
      </c>
      <c r="S15" s="151">
        <v>0</v>
      </c>
      <c r="T15" s="151">
        <v>0</v>
      </c>
      <c r="U15" s="151">
        <v>0</v>
      </c>
      <c r="V15" s="151">
        <v>0</v>
      </c>
      <c r="W15" s="151">
        <v>0</v>
      </c>
      <c r="X15" s="151">
        <v>0</v>
      </c>
      <c r="Y15" s="152">
        <v>0.9821428571428571</v>
      </c>
      <c r="Z15" s="152">
        <v>0.9821428571428571</v>
      </c>
      <c r="AA15" s="152"/>
      <c r="AB15" s="99"/>
      <c r="AC15" s="99"/>
      <c r="AD15" s="99"/>
      <c r="AE15" s="99"/>
      <c r="AF15" s="99"/>
      <c r="AG15" s="99"/>
    </row>
    <row r="16" spans="1:33" ht="20.25" customHeight="1" x14ac:dyDescent="0.25">
      <c r="A16" s="263">
        <v>4</v>
      </c>
      <c r="B16" s="150" t="s">
        <v>327</v>
      </c>
      <c r="C16" s="151">
        <v>9000</v>
      </c>
      <c r="D16" s="151">
        <v>9000</v>
      </c>
      <c r="E16" s="151">
        <v>0</v>
      </c>
      <c r="F16" s="151">
        <v>0</v>
      </c>
      <c r="G16" s="151">
        <v>0</v>
      </c>
      <c r="H16" s="151">
        <v>0</v>
      </c>
      <c r="I16" s="151">
        <v>0</v>
      </c>
      <c r="J16" s="151">
        <v>0</v>
      </c>
      <c r="K16" s="151">
        <v>0</v>
      </c>
      <c r="L16" s="151">
        <v>6801.9218000000001</v>
      </c>
      <c r="M16" s="151">
        <v>78.287000000000006</v>
      </c>
      <c r="N16" s="151">
        <v>0</v>
      </c>
      <c r="O16" s="151">
        <v>0</v>
      </c>
      <c r="P16" s="151">
        <v>0</v>
      </c>
      <c r="Q16" s="151">
        <v>0</v>
      </c>
      <c r="R16" s="151">
        <v>0</v>
      </c>
      <c r="S16" s="151">
        <v>0</v>
      </c>
      <c r="T16" s="151">
        <v>0</v>
      </c>
      <c r="U16" s="151">
        <v>0</v>
      </c>
      <c r="V16" s="151">
        <v>6723.6347999999998</v>
      </c>
      <c r="W16" s="151">
        <v>6723.6347999999998</v>
      </c>
      <c r="X16" s="151">
        <v>0</v>
      </c>
      <c r="Y16" s="152">
        <v>0.75576908888888894</v>
      </c>
      <c r="Z16" s="152">
        <v>8.6985555555555566E-3</v>
      </c>
      <c r="AA16" s="152"/>
      <c r="AB16" s="99"/>
      <c r="AC16" s="99"/>
      <c r="AD16" s="99"/>
      <c r="AE16" s="99"/>
      <c r="AF16" s="99"/>
      <c r="AG16" s="99"/>
    </row>
    <row r="17" spans="1:33" ht="21" customHeight="1" x14ac:dyDescent="0.25">
      <c r="A17" s="263">
        <v>5</v>
      </c>
      <c r="B17" s="150" t="s">
        <v>328</v>
      </c>
      <c r="C17" s="151">
        <v>4406.9809999999998</v>
      </c>
      <c r="D17" s="151">
        <v>4406.9809999999998</v>
      </c>
      <c r="E17" s="151">
        <v>0</v>
      </c>
      <c r="F17" s="151">
        <v>0</v>
      </c>
      <c r="G17" s="151">
        <v>0</v>
      </c>
      <c r="H17" s="151">
        <v>0</v>
      </c>
      <c r="I17" s="151">
        <v>0</v>
      </c>
      <c r="J17" s="151">
        <v>0</v>
      </c>
      <c r="K17" s="151">
        <v>0</v>
      </c>
      <c r="L17" s="151">
        <v>4459.6809999999996</v>
      </c>
      <c r="M17" s="151">
        <v>4459.6809999999996</v>
      </c>
      <c r="N17" s="151">
        <v>0</v>
      </c>
      <c r="O17" s="151">
        <v>0</v>
      </c>
      <c r="P17" s="151">
        <v>0</v>
      </c>
      <c r="Q17" s="151"/>
      <c r="R17" s="151">
        <v>0</v>
      </c>
      <c r="S17" s="151">
        <v>0</v>
      </c>
      <c r="T17" s="151">
        <v>0</v>
      </c>
      <c r="U17" s="151">
        <v>0</v>
      </c>
      <c r="V17" s="151">
        <v>0</v>
      </c>
      <c r="W17" s="151">
        <v>0</v>
      </c>
      <c r="X17" s="151">
        <v>0</v>
      </c>
      <c r="Y17" s="152">
        <v>1.0119582997975258</v>
      </c>
      <c r="Z17" s="152">
        <v>1.0119582997975258</v>
      </c>
      <c r="AA17" s="152"/>
      <c r="AB17" s="99"/>
      <c r="AC17" s="99"/>
      <c r="AD17" s="99"/>
      <c r="AE17" s="99"/>
      <c r="AF17" s="99"/>
      <c r="AG17" s="99"/>
    </row>
    <row r="18" spans="1:33" ht="26.25" customHeight="1" x14ac:dyDescent="0.25">
      <c r="A18" s="263">
        <v>6</v>
      </c>
      <c r="B18" s="150" t="s">
        <v>329</v>
      </c>
      <c r="C18" s="151">
        <v>43000</v>
      </c>
      <c r="D18" s="151">
        <v>43000</v>
      </c>
      <c r="E18" s="151">
        <v>0</v>
      </c>
      <c r="F18" s="151">
        <v>0</v>
      </c>
      <c r="G18" s="151">
        <v>0</v>
      </c>
      <c r="H18" s="151">
        <v>0</v>
      </c>
      <c r="I18" s="151">
        <v>0</v>
      </c>
      <c r="J18" s="151">
        <v>0</v>
      </c>
      <c r="K18" s="151">
        <v>0</v>
      </c>
      <c r="L18" s="151">
        <v>135180.49798700001</v>
      </c>
      <c r="M18" s="151">
        <v>45364.083340999998</v>
      </c>
      <c r="N18" s="151">
        <v>0</v>
      </c>
      <c r="O18" s="151">
        <v>0</v>
      </c>
      <c r="P18" s="151">
        <v>0</v>
      </c>
      <c r="Q18" s="151">
        <v>0</v>
      </c>
      <c r="R18" s="151">
        <v>0</v>
      </c>
      <c r="S18" s="151">
        <v>0</v>
      </c>
      <c r="T18" s="151">
        <v>0</v>
      </c>
      <c r="U18" s="151">
        <v>0</v>
      </c>
      <c r="V18" s="151">
        <v>89816.414646000005</v>
      </c>
      <c r="W18" s="151">
        <v>89816.414646000005</v>
      </c>
      <c r="X18" s="151">
        <v>0</v>
      </c>
      <c r="Y18" s="152">
        <v>3.1437325113255814</v>
      </c>
      <c r="Z18" s="152">
        <v>1.0549786823488372</v>
      </c>
      <c r="AA18" s="152"/>
      <c r="AB18" s="99"/>
      <c r="AC18" s="99"/>
      <c r="AD18" s="99"/>
      <c r="AE18" s="99"/>
      <c r="AF18" s="99"/>
      <c r="AG18" s="99"/>
    </row>
    <row r="19" spans="1:33" ht="26.25" customHeight="1" x14ac:dyDescent="0.25">
      <c r="A19" s="263">
        <v>7</v>
      </c>
      <c r="B19" s="150" t="s">
        <v>330</v>
      </c>
      <c r="C19" s="151">
        <v>9000</v>
      </c>
      <c r="D19" s="151">
        <v>9000</v>
      </c>
      <c r="E19" s="151">
        <v>0</v>
      </c>
      <c r="F19" s="151">
        <v>0</v>
      </c>
      <c r="G19" s="151">
        <v>0</v>
      </c>
      <c r="H19" s="151">
        <v>0</v>
      </c>
      <c r="I19" s="151">
        <v>0</v>
      </c>
      <c r="J19" s="151">
        <v>0</v>
      </c>
      <c r="K19" s="151">
        <v>0</v>
      </c>
      <c r="L19" s="151">
        <v>9000</v>
      </c>
      <c r="M19" s="151">
        <v>1277.6220000000001</v>
      </c>
      <c r="N19" s="151">
        <v>0</v>
      </c>
      <c r="O19" s="151">
        <v>0</v>
      </c>
      <c r="P19" s="151">
        <v>0</v>
      </c>
      <c r="Q19" s="151">
        <v>0</v>
      </c>
      <c r="R19" s="151">
        <v>0</v>
      </c>
      <c r="S19" s="151">
        <v>0</v>
      </c>
      <c r="T19" s="151">
        <v>0</v>
      </c>
      <c r="U19" s="151">
        <v>0</v>
      </c>
      <c r="V19" s="151">
        <v>7722.3779999999997</v>
      </c>
      <c r="W19" s="151">
        <v>7722.3779999999997</v>
      </c>
      <c r="X19" s="151">
        <v>0</v>
      </c>
      <c r="Y19" s="152">
        <v>1</v>
      </c>
      <c r="Z19" s="152">
        <v>0.141958</v>
      </c>
      <c r="AA19" s="152"/>
      <c r="AB19" s="99"/>
      <c r="AC19" s="99"/>
      <c r="AD19" s="99"/>
      <c r="AE19" s="99"/>
      <c r="AF19" s="99"/>
      <c r="AG19" s="99"/>
    </row>
    <row r="20" spans="1:33" ht="26.25" customHeight="1" x14ac:dyDescent="0.25">
      <c r="A20" s="263">
        <v>8</v>
      </c>
      <c r="B20" s="150" t="s">
        <v>331</v>
      </c>
      <c r="C20" s="151">
        <v>1275</v>
      </c>
      <c r="D20" s="151">
        <v>1275</v>
      </c>
      <c r="E20" s="151">
        <v>0</v>
      </c>
      <c r="F20" s="151">
        <v>0</v>
      </c>
      <c r="G20" s="151">
        <v>0</v>
      </c>
      <c r="H20" s="151">
        <v>0</v>
      </c>
      <c r="I20" s="151">
        <v>0</v>
      </c>
      <c r="J20" s="151">
        <v>0</v>
      </c>
      <c r="K20" s="151">
        <v>0</v>
      </c>
      <c r="L20" s="151">
        <v>1246.7412730000001</v>
      </c>
      <c r="M20" s="151">
        <v>1246.7412730000001</v>
      </c>
      <c r="N20" s="151">
        <v>0</v>
      </c>
      <c r="O20" s="151">
        <v>0</v>
      </c>
      <c r="P20" s="151">
        <v>0</v>
      </c>
      <c r="Q20" s="151">
        <v>0</v>
      </c>
      <c r="R20" s="151">
        <v>0</v>
      </c>
      <c r="S20" s="151">
        <v>0</v>
      </c>
      <c r="T20" s="151">
        <v>0</v>
      </c>
      <c r="U20" s="151">
        <v>0</v>
      </c>
      <c r="V20" s="151">
        <v>0</v>
      </c>
      <c r="W20" s="151">
        <v>0</v>
      </c>
      <c r="X20" s="151">
        <v>0</v>
      </c>
      <c r="Y20" s="152">
        <v>0.97783629254901971</v>
      </c>
      <c r="Z20" s="152">
        <v>0.97783629254901971</v>
      </c>
      <c r="AA20" s="152"/>
      <c r="AB20" s="99"/>
      <c r="AC20" s="99"/>
      <c r="AD20" s="99"/>
      <c r="AE20" s="99"/>
      <c r="AF20" s="99"/>
      <c r="AG20" s="99"/>
    </row>
    <row r="21" spans="1:33" ht="26.25" customHeight="1" x14ac:dyDescent="0.25">
      <c r="A21" s="263">
        <v>9</v>
      </c>
      <c r="B21" s="150" t="s">
        <v>477</v>
      </c>
      <c r="C21" s="151">
        <v>311083.511</v>
      </c>
      <c r="D21" s="151">
        <v>165036.511</v>
      </c>
      <c r="E21" s="151">
        <v>146047</v>
      </c>
      <c r="F21" s="151">
        <v>0</v>
      </c>
      <c r="G21" s="151">
        <v>0</v>
      </c>
      <c r="H21" s="151">
        <v>0</v>
      </c>
      <c r="I21" s="151">
        <v>0</v>
      </c>
      <c r="J21" s="151">
        <v>0</v>
      </c>
      <c r="K21" s="151">
        <v>0</v>
      </c>
      <c r="L21" s="151">
        <v>353945.84768200008</v>
      </c>
      <c r="M21" s="151">
        <v>202637.230331</v>
      </c>
      <c r="N21" s="151">
        <v>137576.69435100001</v>
      </c>
      <c r="O21" s="151">
        <v>0</v>
      </c>
      <c r="P21" s="151">
        <v>0</v>
      </c>
      <c r="Q21" s="151">
        <v>0</v>
      </c>
      <c r="R21" s="151">
        <v>0</v>
      </c>
      <c r="S21" s="151">
        <v>0</v>
      </c>
      <c r="T21" s="151">
        <v>0</v>
      </c>
      <c r="U21" s="151">
        <v>0</v>
      </c>
      <c r="V21" s="151">
        <v>13731.923000000001</v>
      </c>
      <c r="W21" s="151">
        <v>13251.723</v>
      </c>
      <c r="X21" s="151">
        <v>480.2</v>
      </c>
      <c r="Y21" s="152">
        <v>1.1377840199379776</v>
      </c>
      <c r="Z21" s="152">
        <v>1.2278327329096288</v>
      </c>
      <c r="AA21" s="152">
        <v>0.94200287818989781</v>
      </c>
      <c r="AB21" s="99"/>
      <c r="AC21" s="99"/>
      <c r="AD21" s="99"/>
      <c r="AE21" s="99"/>
      <c r="AF21" s="99"/>
      <c r="AG21" s="99"/>
    </row>
    <row r="22" spans="1:33" ht="24.75" customHeight="1" x14ac:dyDescent="0.25">
      <c r="A22" s="263">
        <v>10</v>
      </c>
      <c r="B22" s="150" t="s">
        <v>332</v>
      </c>
      <c r="C22" s="151">
        <v>27749</v>
      </c>
      <c r="D22" s="151">
        <v>27160</v>
      </c>
      <c r="E22" s="151">
        <v>589</v>
      </c>
      <c r="F22" s="151">
        <v>0</v>
      </c>
      <c r="G22" s="151">
        <v>0</v>
      </c>
      <c r="H22" s="151">
        <v>0</v>
      </c>
      <c r="I22" s="151">
        <v>0</v>
      </c>
      <c r="J22" s="151">
        <v>0</v>
      </c>
      <c r="K22" s="151">
        <v>0</v>
      </c>
      <c r="L22" s="151">
        <v>28330.987000000001</v>
      </c>
      <c r="M22" s="151">
        <v>27142.949000000001</v>
      </c>
      <c r="N22" s="151">
        <v>589</v>
      </c>
      <c r="O22" s="151">
        <v>0</v>
      </c>
      <c r="P22" s="151">
        <v>0</v>
      </c>
      <c r="Q22" s="151">
        <v>0</v>
      </c>
      <c r="R22" s="151">
        <v>0</v>
      </c>
      <c r="S22" s="151">
        <v>0</v>
      </c>
      <c r="T22" s="151">
        <v>0</v>
      </c>
      <c r="U22" s="151">
        <v>0</v>
      </c>
      <c r="V22" s="151">
        <v>599.03800000000001</v>
      </c>
      <c r="W22" s="151">
        <v>599.03800000000001</v>
      </c>
      <c r="X22" s="151">
        <v>0</v>
      </c>
      <c r="Y22" s="152">
        <v>1.0209732602976684</v>
      </c>
      <c r="Z22" s="152">
        <v>0.9993722017673049</v>
      </c>
      <c r="AA22" s="152">
        <v>1</v>
      </c>
      <c r="AB22" s="101"/>
      <c r="AC22" s="101"/>
      <c r="AD22" s="101"/>
      <c r="AE22" s="101"/>
      <c r="AF22" s="101"/>
      <c r="AG22" s="101"/>
    </row>
    <row r="23" spans="1:33" ht="22.5" customHeight="1" x14ac:dyDescent="0.25">
      <c r="A23" s="263">
        <v>11</v>
      </c>
      <c r="B23" s="150" t="s">
        <v>333</v>
      </c>
      <c r="C23" s="151">
        <v>283334.511</v>
      </c>
      <c r="D23" s="151">
        <v>137876.511</v>
      </c>
      <c r="E23" s="151">
        <v>145458</v>
      </c>
      <c r="F23" s="151">
        <v>0</v>
      </c>
      <c r="G23" s="151">
        <v>0</v>
      </c>
      <c r="H23" s="151">
        <v>0</v>
      </c>
      <c r="I23" s="151">
        <v>0</v>
      </c>
      <c r="J23" s="151">
        <v>0</v>
      </c>
      <c r="K23" s="151">
        <v>0</v>
      </c>
      <c r="L23" s="151">
        <v>325614.86068200006</v>
      </c>
      <c r="M23" s="151">
        <v>175494.28133100001</v>
      </c>
      <c r="N23" s="151">
        <v>136987.69435100001</v>
      </c>
      <c r="O23" s="151">
        <v>0</v>
      </c>
      <c r="P23" s="151">
        <v>0</v>
      </c>
      <c r="Q23" s="151">
        <v>0</v>
      </c>
      <c r="R23" s="151">
        <v>0</v>
      </c>
      <c r="S23" s="151">
        <v>0</v>
      </c>
      <c r="T23" s="151">
        <v>0</v>
      </c>
      <c r="U23" s="151">
        <v>0</v>
      </c>
      <c r="V23" s="151">
        <v>13132.885</v>
      </c>
      <c r="W23" s="151">
        <v>12652.684999999999</v>
      </c>
      <c r="X23" s="151">
        <v>480.2</v>
      </c>
      <c r="Y23" s="152">
        <v>1.1492241433377668</v>
      </c>
      <c r="Z23" s="152">
        <v>1.2728366859457301</v>
      </c>
      <c r="AA23" s="152">
        <v>0.94176803167237289</v>
      </c>
      <c r="AB23" s="101"/>
      <c r="AC23" s="101"/>
      <c r="AD23" s="101"/>
      <c r="AE23" s="101"/>
      <c r="AF23" s="101"/>
      <c r="AG23" s="101"/>
    </row>
    <row r="24" spans="1:33" ht="18.75" customHeight="1" x14ac:dyDescent="0.25">
      <c r="A24" s="263">
        <v>12</v>
      </c>
      <c r="B24" s="150" t="s">
        <v>334</v>
      </c>
      <c r="C24" s="151">
        <v>1142.769</v>
      </c>
      <c r="D24" s="151">
        <v>1142.769</v>
      </c>
      <c r="E24" s="151">
        <v>0</v>
      </c>
      <c r="F24" s="151">
        <v>0</v>
      </c>
      <c r="G24" s="151">
        <v>0</v>
      </c>
      <c r="H24" s="151">
        <v>0</v>
      </c>
      <c r="I24" s="151">
        <v>0</v>
      </c>
      <c r="J24" s="151">
        <v>0</v>
      </c>
      <c r="K24" s="151">
        <v>0</v>
      </c>
      <c r="L24" s="151">
        <v>1269.953</v>
      </c>
      <c r="M24" s="151">
        <v>1231.5709999999999</v>
      </c>
      <c r="N24" s="151">
        <v>0</v>
      </c>
      <c r="O24" s="151">
        <v>0</v>
      </c>
      <c r="P24" s="151">
        <v>0</v>
      </c>
      <c r="Q24" s="151">
        <v>0</v>
      </c>
      <c r="R24" s="151">
        <v>0</v>
      </c>
      <c r="S24" s="151">
        <v>0</v>
      </c>
      <c r="T24" s="151">
        <v>0</v>
      </c>
      <c r="U24" s="151">
        <v>0</v>
      </c>
      <c r="V24" s="151">
        <v>38.381999999999998</v>
      </c>
      <c r="W24" s="151">
        <v>38.381999999999998</v>
      </c>
      <c r="X24" s="151">
        <v>0</v>
      </c>
      <c r="Y24" s="152">
        <v>1.1112945835947596</v>
      </c>
      <c r="Z24" s="152">
        <v>1.0777077432096949</v>
      </c>
      <c r="AA24" s="152"/>
      <c r="AB24" s="101"/>
      <c r="AC24" s="101"/>
      <c r="AD24" s="101"/>
      <c r="AE24" s="101"/>
      <c r="AF24" s="101"/>
      <c r="AG24" s="101"/>
    </row>
    <row r="25" spans="1:33" ht="18" customHeight="1" x14ac:dyDescent="0.25">
      <c r="A25" s="263">
        <v>13</v>
      </c>
      <c r="B25" s="150" t="s">
        <v>335</v>
      </c>
      <c r="C25" s="151">
        <v>5000</v>
      </c>
      <c r="D25" s="151">
        <v>0</v>
      </c>
      <c r="E25" s="151">
        <v>0</v>
      </c>
      <c r="F25" s="151">
        <v>0</v>
      </c>
      <c r="G25" s="151">
        <v>0</v>
      </c>
      <c r="H25" s="151">
        <v>0</v>
      </c>
      <c r="I25" s="151">
        <v>5000</v>
      </c>
      <c r="J25" s="151">
        <v>5000</v>
      </c>
      <c r="K25" s="151">
        <v>0</v>
      </c>
      <c r="L25" s="151">
        <v>5907.2359999999999</v>
      </c>
      <c r="M25" s="151">
        <v>0</v>
      </c>
      <c r="N25" s="151">
        <v>0</v>
      </c>
      <c r="O25" s="151">
        <v>0</v>
      </c>
      <c r="P25" s="151">
        <v>0</v>
      </c>
      <c r="Q25" s="151">
        <v>4913.5097500000002</v>
      </c>
      <c r="R25" s="151">
        <v>4913.5097500000002</v>
      </c>
      <c r="S25" s="151">
        <v>0</v>
      </c>
      <c r="T25" s="151">
        <v>0</v>
      </c>
      <c r="U25" s="151">
        <v>0</v>
      </c>
      <c r="V25" s="151">
        <v>993.72625000000005</v>
      </c>
      <c r="W25" s="151">
        <v>993.72625000000005</v>
      </c>
      <c r="X25" s="151">
        <v>0</v>
      </c>
      <c r="Y25" s="152">
        <v>1.1814472</v>
      </c>
      <c r="Z25" s="152"/>
      <c r="AA25" s="152"/>
      <c r="AB25" s="101"/>
      <c r="AC25" s="101"/>
      <c r="AD25" s="101"/>
      <c r="AE25" s="101">
        <v>0.98270195000000005</v>
      </c>
      <c r="AF25" s="101">
        <v>0.98270195000000005</v>
      </c>
      <c r="AG25" s="101"/>
    </row>
    <row r="26" spans="1:33" ht="26.25" customHeight="1" x14ac:dyDescent="0.25">
      <c r="A26" s="263">
        <v>14</v>
      </c>
      <c r="B26" s="150" t="s">
        <v>336</v>
      </c>
      <c r="C26" s="151">
        <v>18000</v>
      </c>
      <c r="D26" s="151">
        <v>18000</v>
      </c>
      <c r="E26" s="151">
        <v>0</v>
      </c>
      <c r="F26" s="151">
        <v>0</v>
      </c>
      <c r="G26" s="151">
        <v>0</v>
      </c>
      <c r="H26" s="151">
        <v>0</v>
      </c>
      <c r="I26" s="151">
        <v>0</v>
      </c>
      <c r="J26" s="151">
        <v>0</v>
      </c>
      <c r="K26" s="151">
        <v>0</v>
      </c>
      <c r="L26" s="151">
        <v>17970.115336999999</v>
      </c>
      <c r="M26" s="151">
        <v>5101.0793370000001</v>
      </c>
      <c r="N26" s="151">
        <v>0</v>
      </c>
      <c r="O26" s="151">
        <v>0</v>
      </c>
      <c r="P26" s="151">
        <v>0</v>
      </c>
      <c r="Q26" s="151">
        <v>0</v>
      </c>
      <c r="R26" s="151">
        <v>0</v>
      </c>
      <c r="S26" s="151">
        <v>0</v>
      </c>
      <c r="T26" s="151">
        <v>0</v>
      </c>
      <c r="U26" s="151">
        <v>0</v>
      </c>
      <c r="V26" s="151">
        <v>12869.036</v>
      </c>
      <c r="W26" s="151">
        <v>12869.036</v>
      </c>
      <c r="X26" s="151">
        <v>0</v>
      </c>
      <c r="Y26" s="152">
        <v>0.99833974094444444</v>
      </c>
      <c r="Z26" s="152">
        <v>0.2833932965</v>
      </c>
      <c r="AA26" s="152"/>
      <c r="AB26" s="101"/>
      <c r="AC26" s="101"/>
      <c r="AD26" s="101"/>
      <c r="AE26" s="101"/>
      <c r="AF26" s="101"/>
      <c r="AG26" s="101"/>
    </row>
    <row r="27" spans="1:33" ht="21.75" customHeight="1" x14ac:dyDescent="0.25">
      <c r="A27" s="263">
        <v>15</v>
      </c>
      <c r="B27" s="150" t="s">
        <v>337</v>
      </c>
      <c r="C27" s="151">
        <v>230875.03004400001</v>
      </c>
      <c r="D27" s="151">
        <v>45622.030043999999</v>
      </c>
      <c r="E27" s="151">
        <v>182843</v>
      </c>
      <c r="F27" s="151">
        <v>0</v>
      </c>
      <c r="G27" s="151">
        <v>0</v>
      </c>
      <c r="H27" s="151">
        <v>0</v>
      </c>
      <c r="I27" s="151">
        <v>2410</v>
      </c>
      <c r="J27" s="151">
        <v>0</v>
      </c>
      <c r="K27" s="151">
        <v>2410</v>
      </c>
      <c r="L27" s="151">
        <v>260708.96869499999</v>
      </c>
      <c r="M27" s="151">
        <v>28462.092243999999</v>
      </c>
      <c r="N27" s="151">
        <v>165585.32965999999</v>
      </c>
      <c r="O27" s="151">
        <v>0</v>
      </c>
      <c r="P27" s="151">
        <v>0</v>
      </c>
      <c r="Q27" s="151">
        <v>2410</v>
      </c>
      <c r="R27" s="151">
        <v>0</v>
      </c>
      <c r="S27" s="151">
        <v>2410</v>
      </c>
      <c r="T27" s="151">
        <v>0</v>
      </c>
      <c r="U27" s="151">
        <v>0</v>
      </c>
      <c r="V27" s="151">
        <v>64251.546791000001</v>
      </c>
      <c r="W27" s="151">
        <v>19494.169000000002</v>
      </c>
      <c r="X27" s="151">
        <v>44757.377790999999</v>
      </c>
      <c r="Y27" s="152">
        <v>1.1292211576336957</v>
      </c>
      <c r="Z27" s="152">
        <v>0.62386728991563589</v>
      </c>
      <c r="AA27" s="152">
        <v>0.9056148152239899</v>
      </c>
      <c r="AB27" s="101"/>
      <c r="AC27" s="101"/>
      <c r="AD27" s="101"/>
      <c r="AE27" s="101">
        <v>1</v>
      </c>
      <c r="AF27" s="101"/>
      <c r="AG27" s="101">
        <v>1</v>
      </c>
    </row>
    <row r="28" spans="1:33" ht="26.25" customHeight="1" x14ac:dyDescent="0.25">
      <c r="A28" s="263">
        <v>16</v>
      </c>
      <c r="B28" s="150" t="s">
        <v>338</v>
      </c>
      <c r="C28" s="151">
        <v>59952</v>
      </c>
      <c r="D28" s="151">
        <v>53230</v>
      </c>
      <c r="E28" s="151">
        <v>6722</v>
      </c>
      <c r="F28" s="151">
        <v>0</v>
      </c>
      <c r="G28" s="151">
        <v>0</v>
      </c>
      <c r="H28" s="151">
        <v>0</v>
      </c>
      <c r="I28" s="151">
        <v>0</v>
      </c>
      <c r="J28" s="151">
        <v>0</v>
      </c>
      <c r="K28" s="151">
        <v>0</v>
      </c>
      <c r="L28" s="151">
        <v>67238.000014999998</v>
      </c>
      <c r="M28" s="151">
        <v>50363.239247999998</v>
      </c>
      <c r="N28" s="151">
        <v>6721.8180000000002</v>
      </c>
      <c r="O28" s="151">
        <v>0</v>
      </c>
      <c r="P28" s="151">
        <v>0</v>
      </c>
      <c r="Q28" s="151">
        <v>0</v>
      </c>
      <c r="R28" s="151">
        <v>0</v>
      </c>
      <c r="S28" s="151">
        <v>0</v>
      </c>
      <c r="T28" s="151">
        <v>0</v>
      </c>
      <c r="U28" s="151">
        <v>0</v>
      </c>
      <c r="V28" s="151">
        <v>10152.942767</v>
      </c>
      <c r="W28" s="151">
        <v>10152.942767</v>
      </c>
      <c r="X28" s="151">
        <v>0</v>
      </c>
      <c r="Y28" s="152">
        <v>1.1215305580297572</v>
      </c>
      <c r="Z28" s="152">
        <v>0.94614388968626706</v>
      </c>
      <c r="AA28" s="152">
        <v>0.99997292472478427</v>
      </c>
      <c r="AB28" s="101"/>
      <c r="AC28" s="101"/>
      <c r="AD28" s="101"/>
      <c r="AE28" s="101"/>
      <c r="AF28" s="101"/>
      <c r="AG28" s="101"/>
    </row>
    <row r="29" spans="1:33" ht="26.25" customHeight="1" x14ac:dyDescent="0.25">
      <c r="A29" s="263">
        <v>17</v>
      </c>
      <c r="B29" s="150" t="s">
        <v>339</v>
      </c>
      <c r="C29" s="151">
        <v>35040.506999999998</v>
      </c>
      <c r="D29" s="151">
        <v>35040.506999999998</v>
      </c>
      <c r="E29" s="151">
        <v>0</v>
      </c>
      <c r="F29" s="151">
        <v>0</v>
      </c>
      <c r="G29" s="151">
        <v>0</v>
      </c>
      <c r="H29" s="151">
        <v>0</v>
      </c>
      <c r="I29" s="151">
        <v>0</v>
      </c>
      <c r="J29" s="151">
        <v>0</v>
      </c>
      <c r="K29" s="151">
        <v>0</v>
      </c>
      <c r="L29" s="151">
        <v>35040.506999999998</v>
      </c>
      <c r="M29" s="151">
        <v>35040.506999999998</v>
      </c>
      <c r="N29" s="151">
        <v>0</v>
      </c>
      <c r="O29" s="151">
        <v>0</v>
      </c>
      <c r="P29" s="151">
        <v>0</v>
      </c>
      <c r="Q29" s="151">
        <v>0</v>
      </c>
      <c r="R29" s="151">
        <v>0</v>
      </c>
      <c r="S29" s="151">
        <v>0</v>
      </c>
      <c r="T29" s="151">
        <v>0</v>
      </c>
      <c r="U29" s="151">
        <v>0</v>
      </c>
      <c r="V29" s="151">
        <v>0</v>
      </c>
      <c r="W29" s="151">
        <v>0</v>
      </c>
      <c r="X29" s="151">
        <v>0</v>
      </c>
      <c r="Y29" s="152">
        <v>1</v>
      </c>
      <c r="Z29" s="152">
        <v>1</v>
      </c>
      <c r="AA29" s="152"/>
      <c r="AB29" s="101"/>
      <c r="AC29" s="101"/>
      <c r="AD29" s="101"/>
      <c r="AE29" s="101"/>
      <c r="AF29" s="101"/>
      <c r="AG29" s="101"/>
    </row>
    <row r="30" spans="1:33" ht="19.5" customHeight="1" x14ac:dyDescent="0.25">
      <c r="A30" s="263">
        <v>18</v>
      </c>
      <c r="B30" s="150" t="s">
        <v>340</v>
      </c>
      <c r="C30" s="151">
        <v>24398</v>
      </c>
      <c r="D30" s="151">
        <v>10500</v>
      </c>
      <c r="E30" s="151">
        <v>13898</v>
      </c>
      <c r="F30" s="151">
        <v>0</v>
      </c>
      <c r="G30" s="151">
        <v>0</v>
      </c>
      <c r="H30" s="151">
        <v>0</v>
      </c>
      <c r="I30" s="151">
        <v>0</v>
      </c>
      <c r="J30" s="151">
        <v>0</v>
      </c>
      <c r="K30" s="151">
        <v>0</v>
      </c>
      <c r="L30" s="151">
        <v>22979.890489000005</v>
      </c>
      <c r="M30" s="151">
        <v>11834.178739000001</v>
      </c>
      <c r="N30" s="151">
        <v>9989.0231490000006</v>
      </c>
      <c r="O30" s="151">
        <v>0</v>
      </c>
      <c r="P30" s="151">
        <v>0</v>
      </c>
      <c r="Q30" s="151">
        <v>0</v>
      </c>
      <c r="R30" s="151">
        <v>0</v>
      </c>
      <c r="S30" s="151">
        <v>0</v>
      </c>
      <c r="T30" s="151">
        <v>0</v>
      </c>
      <c r="U30" s="151">
        <v>0</v>
      </c>
      <c r="V30" s="151">
        <v>1156.6886010000001</v>
      </c>
      <c r="W30" s="151">
        <v>1001.386761</v>
      </c>
      <c r="X30" s="151">
        <v>155.30184</v>
      </c>
      <c r="Y30" s="152">
        <v>0.9418759934830726</v>
      </c>
      <c r="Z30" s="152">
        <v>1.1270646418095238</v>
      </c>
      <c r="AA30" s="152">
        <v>0.71873817448553756</v>
      </c>
      <c r="AB30" s="101"/>
      <c r="AC30" s="101"/>
      <c r="AD30" s="101"/>
      <c r="AE30" s="101"/>
      <c r="AF30" s="101"/>
      <c r="AG30" s="101"/>
    </row>
    <row r="31" spans="1:33" ht="26.25" customHeight="1" x14ac:dyDescent="0.25">
      <c r="A31" s="263">
        <v>19</v>
      </c>
      <c r="B31" s="150" t="s">
        <v>341</v>
      </c>
      <c r="C31" s="151">
        <v>116050.63800000001</v>
      </c>
      <c r="D31" s="151">
        <v>44942.637999999999</v>
      </c>
      <c r="E31" s="151">
        <v>70608</v>
      </c>
      <c r="F31" s="151">
        <v>0</v>
      </c>
      <c r="G31" s="151">
        <v>0</v>
      </c>
      <c r="H31" s="151">
        <v>0</v>
      </c>
      <c r="I31" s="151">
        <v>500</v>
      </c>
      <c r="J31" s="151">
        <v>0</v>
      </c>
      <c r="K31" s="151">
        <v>500</v>
      </c>
      <c r="L31" s="151">
        <v>109267.284474</v>
      </c>
      <c r="M31" s="151">
        <v>45667.396800000002</v>
      </c>
      <c r="N31" s="151">
        <v>60988.387327999997</v>
      </c>
      <c r="O31" s="151">
        <v>0</v>
      </c>
      <c r="P31" s="151">
        <v>0</v>
      </c>
      <c r="Q31" s="151">
        <v>29.039000000000001</v>
      </c>
      <c r="R31" s="151">
        <v>0</v>
      </c>
      <c r="S31" s="151">
        <v>29.039000000000001</v>
      </c>
      <c r="T31" s="151">
        <v>0</v>
      </c>
      <c r="U31" s="151">
        <v>0</v>
      </c>
      <c r="V31" s="151">
        <v>2582.461346</v>
      </c>
      <c r="W31" s="151">
        <v>250</v>
      </c>
      <c r="X31" s="151">
        <v>2332.461346</v>
      </c>
      <c r="Y31" s="152">
        <v>0.94154833060030219</v>
      </c>
      <c r="Z31" s="152">
        <v>1.0161263074944555</v>
      </c>
      <c r="AA31" s="152">
        <v>0.86376030092907319</v>
      </c>
      <c r="AB31" s="101"/>
      <c r="AC31" s="101"/>
      <c r="AD31" s="101"/>
      <c r="AE31" s="101">
        <v>5.8078000000000005E-2</v>
      </c>
      <c r="AF31" s="101"/>
      <c r="AG31" s="101">
        <v>5.8078000000000005E-2</v>
      </c>
    </row>
    <row r="32" spans="1:33" ht="21.75" customHeight="1" x14ac:dyDescent="0.25">
      <c r="A32" s="263">
        <v>20</v>
      </c>
      <c r="B32" s="150" t="s">
        <v>342</v>
      </c>
      <c r="C32" s="151">
        <v>77592.3</v>
      </c>
      <c r="D32" s="151">
        <v>10000</v>
      </c>
      <c r="E32" s="151">
        <v>67592.3</v>
      </c>
      <c r="F32" s="151">
        <v>0</v>
      </c>
      <c r="G32" s="151">
        <v>0</v>
      </c>
      <c r="H32" s="151">
        <v>0</v>
      </c>
      <c r="I32" s="151">
        <v>0</v>
      </c>
      <c r="J32" s="151">
        <v>0</v>
      </c>
      <c r="K32" s="151">
        <v>0</v>
      </c>
      <c r="L32" s="151">
        <v>76731.200130999991</v>
      </c>
      <c r="M32" s="151">
        <v>0</v>
      </c>
      <c r="N32" s="151">
        <v>43551.336531000001</v>
      </c>
      <c r="O32" s="151">
        <v>0</v>
      </c>
      <c r="P32" s="151">
        <v>0</v>
      </c>
      <c r="Q32" s="151">
        <v>0</v>
      </c>
      <c r="R32" s="151">
        <v>0</v>
      </c>
      <c r="S32" s="151">
        <v>0</v>
      </c>
      <c r="T32" s="151">
        <v>0</v>
      </c>
      <c r="U32" s="151">
        <v>0</v>
      </c>
      <c r="V32" s="151">
        <v>33179.863599999997</v>
      </c>
      <c r="W32" s="151">
        <v>33179.863599999997</v>
      </c>
      <c r="X32" s="151">
        <v>0</v>
      </c>
      <c r="Y32" s="152">
        <v>0.98890225100944273</v>
      </c>
      <c r="Z32" s="152">
        <v>0</v>
      </c>
      <c r="AA32" s="152">
        <v>0.64432393232661112</v>
      </c>
      <c r="AB32" s="101"/>
      <c r="AC32" s="101"/>
      <c r="AD32" s="101"/>
      <c r="AE32" s="101"/>
      <c r="AF32" s="101"/>
      <c r="AG32" s="101"/>
    </row>
    <row r="33" spans="1:33" ht="26.25" customHeight="1" x14ac:dyDescent="0.25">
      <c r="A33" s="263">
        <v>21</v>
      </c>
      <c r="B33" s="150" t="s">
        <v>343</v>
      </c>
      <c r="C33" s="151">
        <v>433257</v>
      </c>
      <c r="D33" s="151">
        <v>59909</v>
      </c>
      <c r="E33" s="151">
        <v>363655</v>
      </c>
      <c r="F33" s="151">
        <v>0</v>
      </c>
      <c r="G33" s="151">
        <v>0</v>
      </c>
      <c r="H33" s="151">
        <v>0</v>
      </c>
      <c r="I33" s="151">
        <v>9693</v>
      </c>
      <c r="J33" s="151">
        <v>0</v>
      </c>
      <c r="K33" s="151">
        <v>9693</v>
      </c>
      <c r="L33" s="151">
        <v>335258.66946900001</v>
      </c>
      <c r="M33" s="151">
        <v>34809.166402000003</v>
      </c>
      <c r="N33" s="151">
        <v>262264.525218</v>
      </c>
      <c r="O33" s="151">
        <v>0</v>
      </c>
      <c r="P33" s="151">
        <v>0</v>
      </c>
      <c r="Q33" s="151">
        <v>8550.5878489999996</v>
      </c>
      <c r="R33" s="151">
        <v>0</v>
      </c>
      <c r="S33" s="151">
        <v>8550.5878489999996</v>
      </c>
      <c r="T33" s="151">
        <v>0</v>
      </c>
      <c r="U33" s="151">
        <v>0</v>
      </c>
      <c r="V33" s="151">
        <v>29634.39</v>
      </c>
      <c r="W33" s="151">
        <v>29634.39</v>
      </c>
      <c r="X33" s="151">
        <v>0</v>
      </c>
      <c r="Y33" s="152">
        <v>0.7738101622570438</v>
      </c>
      <c r="Z33" s="152">
        <v>0.58103400827922358</v>
      </c>
      <c r="AA33" s="152">
        <v>0.7211904833372289</v>
      </c>
      <c r="AB33" s="101"/>
      <c r="AC33" s="101"/>
      <c r="AD33" s="101"/>
      <c r="AE33" s="101">
        <v>0.88214049819457341</v>
      </c>
      <c r="AF33" s="101"/>
      <c r="AG33" s="101">
        <v>0.88214049819457341</v>
      </c>
    </row>
    <row r="34" spans="1:33" ht="18.75" customHeight="1" x14ac:dyDescent="0.25">
      <c r="A34" s="263">
        <v>22</v>
      </c>
      <c r="B34" s="150" t="s">
        <v>344</v>
      </c>
      <c r="C34" s="151">
        <v>35400</v>
      </c>
      <c r="D34" s="151">
        <v>35400</v>
      </c>
      <c r="E34" s="151">
        <v>0</v>
      </c>
      <c r="F34" s="151">
        <v>0</v>
      </c>
      <c r="G34" s="151">
        <v>0</v>
      </c>
      <c r="H34" s="151">
        <v>0</v>
      </c>
      <c r="I34" s="151">
        <v>0</v>
      </c>
      <c r="J34" s="151">
        <v>0</v>
      </c>
      <c r="K34" s="151">
        <v>0</v>
      </c>
      <c r="L34" s="151">
        <v>37288.591699999997</v>
      </c>
      <c r="M34" s="151">
        <v>36216.5317</v>
      </c>
      <c r="N34" s="151">
        <v>0</v>
      </c>
      <c r="O34" s="151">
        <v>0</v>
      </c>
      <c r="P34" s="151">
        <v>0</v>
      </c>
      <c r="Q34" s="151">
        <v>0</v>
      </c>
      <c r="R34" s="151">
        <v>0</v>
      </c>
      <c r="S34" s="151">
        <v>0</v>
      </c>
      <c r="T34" s="151">
        <v>0</v>
      </c>
      <c r="U34" s="151">
        <v>0</v>
      </c>
      <c r="V34" s="151">
        <v>1072.06</v>
      </c>
      <c r="W34" s="151">
        <v>1072.06</v>
      </c>
      <c r="X34" s="151">
        <v>0</v>
      </c>
      <c r="Y34" s="152">
        <v>1.0533500480225988</v>
      </c>
      <c r="Z34" s="152">
        <v>1.0230658672316384</v>
      </c>
      <c r="AA34" s="152"/>
      <c r="AB34" s="101"/>
      <c r="AC34" s="101"/>
      <c r="AD34" s="101"/>
      <c r="AE34" s="101"/>
      <c r="AF34" s="101"/>
      <c r="AG34" s="101"/>
    </row>
    <row r="35" spans="1:33" ht="21.75" customHeight="1" x14ac:dyDescent="0.25">
      <c r="A35" s="263">
        <v>23</v>
      </c>
      <c r="B35" s="150" t="s">
        <v>345</v>
      </c>
      <c r="C35" s="151">
        <v>924935</v>
      </c>
      <c r="D35" s="151">
        <v>782134</v>
      </c>
      <c r="E35" s="151">
        <v>142401</v>
      </c>
      <c r="F35" s="151">
        <v>0</v>
      </c>
      <c r="G35" s="151">
        <v>0</v>
      </c>
      <c r="H35" s="151">
        <v>0</v>
      </c>
      <c r="I35" s="151">
        <v>400</v>
      </c>
      <c r="J35" s="151">
        <v>0</v>
      </c>
      <c r="K35" s="151">
        <v>400</v>
      </c>
      <c r="L35" s="151">
        <v>2382183.5131710004</v>
      </c>
      <c r="M35" s="151">
        <v>104670.871</v>
      </c>
      <c r="N35" s="151">
        <v>99248.513946999999</v>
      </c>
      <c r="O35" s="151">
        <v>0</v>
      </c>
      <c r="P35" s="151">
        <v>0</v>
      </c>
      <c r="Q35" s="151">
        <v>0</v>
      </c>
      <c r="R35" s="151">
        <v>0</v>
      </c>
      <c r="S35" s="151">
        <v>0</v>
      </c>
      <c r="T35" s="151">
        <v>0</v>
      </c>
      <c r="U35" s="151">
        <v>0</v>
      </c>
      <c r="V35" s="151">
        <v>2178264.1282240003</v>
      </c>
      <c r="W35" s="151">
        <v>2177463.1290000002</v>
      </c>
      <c r="X35" s="151">
        <v>800.99922400000003</v>
      </c>
      <c r="Y35" s="152">
        <v>2.5755145098531251</v>
      </c>
      <c r="Z35" s="152">
        <v>0.13382728662863397</v>
      </c>
      <c r="AA35" s="152">
        <v>0.69696500689601903</v>
      </c>
      <c r="AB35" s="101"/>
      <c r="AC35" s="101"/>
      <c r="AD35" s="101"/>
      <c r="AE35" s="101"/>
      <c r="AF35" s="101"/>
      <c r="AG35" s="101"/>
    </row>
    <row r="36" spans="1:33" ht="17.25" customHeight="1" x14ac:dyDescent="0.25">
      <c r="A36" s="263">
        <v>24</v>
      </c>
      <c r="B36" s="150" t="s">
        <v>346</v>
      </c>
      <c r="C36" s="151">
        <v>63051.216</v>
      </c>
      <c r="D36" s="151">
        <v>31600</v>
      </c>
      <c r="E36" s="151">
        <v>31451.216</v>
      </c>
      <c r="F36" s="151">
        <v>0</v>
      </c>
      <c r="G36" s="151">
        <v>0</v>
      </c>
      <c r="H36" s="151">
        <v>0</v>
      </c>
      <c r="I36" s="151">
        <v>0</v>
      </c>
      <c r="J36" s="151">
        <v>0</v>
      </c>
      <c r="K36" s="151">
        <v>0</v>
      </c>
      <c r="L36" s="151">
        <v>54971.575384000003</v>
      </c>
      <c r="M36" s="151">
        <v>17007.3243</v>
      </c>
      <c r="N36" s="151">
        <v>23230.896969000001</v>
      </c>
      <c r="O36" s="151">
        <v>0</v>
      </c>
      <c r="P36" s="151">
        <v>0</v>
      </c>
      <c r="Q36" s="151">
        <v>0</v>
      </c>
      <c r="R36" s="151">
        <v>0</v>
      </c>
      <c r="S36" s="151">
        <v>0</v>
      </c>
      <c r="T36" s="151">
        <v>0</v>
      </c>
      <c r="U36" s="151">
        <v>0</v>
      </c>
      <c r="V36" s="151">
        <v>14733.354115</v>
      </c>
      <c r="W36" s="151">
        <v>14677.929400000001</v>
      </c>
      <c r="X36" s="151">
        <v>55.424714999999999</v>
      </c>
      <c r="Y36" s="152">
        <v>0.87185591129598516</v>
      </c>
      <c r="Z36" s="152">
        <v>0.53820646518987347</v>
      </c>
      <c r="AA36" s="152">
        <v>0.73863271197526992</v>
      </c>
      <c r="AB36" s="101"/>
      <c r="AC36" s="101"/>
      <c r="AD36" s="101"/>
      <c r="AE36" s="101"/>
      <c r="AF36" s="101"/>
      <c r="AG36" s="101"/>
    </row>
    <row r="37" spans="1:33" ht="15.75" customHeight="1" x14ac:dyDescent="0.25">
      <c r="A37" s="263">
        <v>25</v>
      </c>
      <c r="B37" s="150" t="s">
        <v>347</v>
      </c>
      <c r="C37" s="151">
        <v>895147.10800000001</v>
      </c>
      <c r="D37" s="151">
        <v>29000</v>
      </c>
      <c r="E37" s="151">
        <v>860117.30799999996</v>
      </c>
      <c r="F37" s="151">
        <v>0</v>
      </c>
      <c r="G37" s="151">
        <v>0</v>
      </c>
      <c r="H37" s="151">
        <v>0</v>
      </c>
      <c r="I37" s="151">
        <v>6029.8</v>
      </c>
      <c r="J37" s="151">
        <v>0</v>
      </c>
      <c r="K37" s="151">
        <v>6029.8</v>
      </c>
      <c r="L37" s="151">
        <v>850717.59049900004</v>
      </c>
      <c r="M37" s="151">
        <v>29101.306199999999</v>
      </c>
      <c r="N37" s="151">
        <v>709801.23117000004</v>
      </c>
      <c r="O37" s="151">
        <v>0</v>
      </c>
      <c r="P37" s="151">
        <v>0</v>
      </c>
      <c r="Q37" s="151">
        <v>4451.1246350000001</v>
      </c>
      <c r="R37" s="151">
        <v>0</v>
      </c>
      <c r="S37" s="151">
        <v>4451.1246350000001</v>
      </c>
      <c r="T37" s="151">
        <v>0</v>
      </c>
      <c r="U37" s="151">
        <v>0</v>
      </c>
      <c r="V37" s="151">
        <v>107363.92849400001</v>
      </c>
      <c r="W37" s="151">
        <v>0</v>
      </c>
      <c r="X37" s="151">
        <v>107363.92849400001</v>
      </c>
      <c r="Y37" s="152">
        <v>0.95036623913105467</v>
      </c>
      <c r="Z37" s="152">
        <v>1.0034933172413794</v>
      </c>
      <c r="AA37" s="152">
        <v>0.82523770254138418</v>
      </c>
      <c r="AB37" s="101"/>
      <c r="AC37" s="101"/>
      <c r="AD37" s="101"/>
      <c r="AE37" s="101">
        <v>0.73818777322630935</v>
      </c>
      <c r="AF37" s="101"/>
      <c r="AG37" s="101">
        <v>0.73818777322630935</v>
      </c>
    </row>
    <row r="38" spans="1:33" ht="17.25" customHeight="1" x14ac:dyDescent="0.25">
      <c r="A38" s="263">
        <v>26</v>
      </c>
      <c r="B38" s="150" t="s">
        <v>348</v>
      </c>
      <c r="C38" s="151">
        <v>13600</v>
      </c>
      <c r="D38" s="151">
        <v>13600</v>
      </c>
      <c r="E38" s="151">
        <v>0</v>
      </c>
      <c r="F38" s="151">
        <v>0</v>
      </c>
      <c r="G38" s="151">
        <v>0</v>
      </c>
      <c r="H38" s="151">
        <v>0</v>
      </c>
      <c r="I38" s="151">
        <v>0</v>
      </c>
      <c r="J38" s="151">
        <v>0</v>
      </c>
      <c r="K38" s="151">
        <v>0</v>
      </c>
      <c r="L38" s="151">
        <v>17652.661</v>
      </c>
      <c r="M38" s="151">
        <v>17652.661</v>
      </c>
      <c r="N38" s="151">
        <v>0</v>
      </c>
      <c r="O38" s="151">
        <v>0</v>
      </c>
      <c r="P38" s="151">
        <v>0</v>
      </c>
      <c r="Q38" s="151">
        <v>0</v>
      </c>
      <c r="R38" s="151">
        <v>0</v>
      </c>
      <c r="S38" s="151">
        <v>0</v>
      </c>
      <c r="T38" s="151">
        <v>0</v>
      </c>
      <c r="U38" s="151">
        <v>0</v>
      </c>
      <c r="V38" s="151">
        <v>0</v>
      </c>
      <c r="W38" s="151">
        <v>0</v>
      </c>
      <c r="X38" s="151">
        <v>0</v>
      </c>
      <c r="Y38" s="152">
        <v>1.2979897794117647</v>
      </c>
      <c r="Z38" s="152">
        <v>1.2979897794117647</v>
      </c>
      <c r="AA38" s="152"/>
      <c r="AB38" s="101"/>
      <c r="AC38" s="101"/>
      <c r="AD38" s="101"/>
      <c r="AE38" s="101"/>
      <c r="AF38" s="101"/>
      <c r="AG38" s="101"/>
    </row>
    <row r="39" spans="1:33" ht="33.75" x14ac:dyDescent="0.25">
      <c r="A39" s="263">
        <v>27</v>
      </c>
      <c r="B39" s="150" t="s">
        <v>349</v>
      </c>
      <c r="C39" s="151">
        <v>0</v>
      </c>
      <c r="D39" s="151">
        <v>0</v>
      </c>
      <c r="E39" s="151">
        <v>0</v>
      </c>
      <c r="F39" s="151">
        <v>0</v>
      </c>
      <c r="G39" s="151">
        <v>0</v>
      </c>
      <c r="H39" s="151">
        <v>0</v>
      </c>
      <c r="I39" s="151">
        <v>0</v>
      </c>
      <c r="J39" s="151">
        <v>0</v>
      </c>
      <c r="K39" s="151">
        <v>0</v>
      </c>
      <c r="L39" s="151">
        <v>24903.917440000001</v>
      </c>
      <c r="M39" s="151">
        <v>24789.09044</v>
      </c>
      <c r="N39" s="151">
        <v>0</v>
      </c>
      <c r="O39" s="151">
        <v>0</v>
      </c>
      <c r="P39" s="151">
        <v>0</v>
      </c>
      <c r="Q39" s="151">
        <v>0</v>
      </c>
      <c r="R39" s="151">
        <v>0</v>
      </c>
      <c r="S39" s="151">
        <v>0</v>
      </c>
      <c r="T39" s="151">
        <v>0</v>
      </c>
      <c r="U39" s="151">
        <v>0</v>
      </c>
      <c r="V39" s="151">
        <v>114.827</v>
      </c>
      <c r="W39" s="151">
        <v>114.827</v>
      </c>
      <c r="X39" s="151">
        <v>0</v>
      </c>
      <c r="Y39" s="152"/>
      <c r="Z39" s="152"/>
      <c r="AA39" s="152"/>
      <c r="AB39" s="101"/>
      <c r="AC39" s="101"/>
      <c r="AD39" s="101"/>
      <c r="AE39" s="101"/>
      <c r="AF39" s="101"/>
      <c r="AG39" s="101"/>
    </row>
    <row r="40" spans="1:33" ht="33.75" x14ac:dyDescent="0.25">
      <c r="A40" s="263">
        <v>28</v>
      </c>
      <c r="B40" s="150" t="s">
        <v>350</v>
      </c>
      <c r="C40" s="151">
        <v>8000</v>
      </c>
      <c r="D40" s="151">
        <v>8000</v>
      </c>
      <c r="E40" s="151">
        <v>0</v>
      </c>
      <c r="F40" s="151">
        <v>0</v>
      </c>
      <c r="G40" s="151">
        <v>0</v>
      </c>
      <c r="H40" s="151">
        <v>0</v>
      </c>
      <c r="I40" s="151">
        <v>0</v>
      </c>
      <c r="J40" s="151">
        <v>0</v>
      </c>
      <c r="K40" s="151">
        <v>0</v>
      </c>
      <c r="L40" s="151">
        <v>8846.6620000000003</v>
      </c>
      <c r="M40" s="151">
        <v>8846.6620000000003</v>
      </c>
      <c r="N40" s="151">
        <v>0</v>
      </c>
      <c r="O40" s="151">
        <v>0</v>
      </c>
      <c r="P40" s="151">
        <v>0</v>
      </c>
      <c r="Q40" s="151"/>
      <c r="R40" s="151">
        <v>0</v>
      </c>
      <c r="S40" s="151">
        <v>0</v>
      </c>
      <c r="T40" s="151">
        <v>0</v>
      </c>
      <c r="U40" s="151">
        <v>0</v>
      </c>
      <c r="V40" s="151">
        <v>0</v>
      </c>
      <c r="W40" s="151">
        <v>0</v>
      </c>
      <c r="X40" s="151">
        <v>0</v>
      </c>
      <c r="Y40" s="152">
        <v>1.10583275</v>
      </c>
      <c r="Z40" s="152">
        <v>1.10583275</v>
      </c>
      <c r="AA40" s="152"/>
      <c r="AB40" s="101"/>
      <c r="AC40" s="101"/>
      <c r="AD40" s="101"/>
      <c r="AE40" s="101"/>
      <c r="AF40" s="101"/>
      <c r="AG40" s="101"/>
    </row>
    <row r="41" spans="1:33" ht="26.25" customHeight="1" x14ac:dyDescent="0.25">
      <c r="A41" s="263">
        <v>29</v>
      </c>
      <c r="B41" s="150" t="s">
        <v>351</v>
      </c>
      <c r="C41" s="151">
        <v>34442</v>
      </c>
      <c r="D41" s="151">
        <v>34442</v>
      </c>
      <c r="E41" s="151">
        <v>0</v>
      </c>
      <c r="F41" s="151">
        <v>0</v>
      </c>
      <c r="G41" s="151">
        <v>0</v>
      </c>
      <c r="H41" s="151">
        <v>0</v>
      </c>
      <c r="I41" s="151">
        <v>0</v>
      </c>
      <c r="J41" s="151">
        <v>0</v>
      </c>
      <c r="K41" s="151">
        <v>0</v>
      </c>
      <c r="L41" s="151">
        <v>24860.117999999999</v>
      </c>
      <c r="M41" s="151">
        <v>24860.117999999999</v>
      </c>
      <c r="N41" s="151">
        <v>0</v>
      </c>
      <c r="O41" s="151">
        <v>0</v>
      </c>
      <c r="P41" s="151">
        <v>0</v>
      </c>
      <c r="Q41" s="151">
        <v>0</v>
      </c>
      <c r="R41" s="151">
        <v>0</v>
      </c>
      <c r="S41" s="151">
        <v>0</v>
      </c>
      <c r="T41" s="151">
        <v>0</v>
      </c>
      <c r="U41" s="151">
        <v>0</v>
      </c>
      <c r="V41" s="151">
        <v>0</v>
      </c>
      <c r="W41" s="151">
        <v>0</v>
      </c>
      <c r="X41" s="151">
        <v>0</v>
      </c>
      <c r="Y41" s="152">
        <v>0.72179658556413673</v>
      </c>
      <c r="Z41" s="152">
        <v>0.72179658556413673</v>
      </c>
      <c r="AA41" s="152"/>
      <c r="AB41" s="101"/>
      <c r="AC41" s="101"/>
      <c r="AD41" s="101"/>
      <c r="AE41" s="101"/>
      <c r="AF41" s="101"/>
      <c r="AG41" s="101"/>
    </row>
    <row r="42" spans="1:33" ht="26.25" customHeight="1" x14ac:dyDescent="0.25">
      <c r="A42" s="263">
        <v>30</v>
      </c>
      <c r="B42" s="150" t="s">
        <v>352</v>
      </c>
      <c r="C42" s="151">
        <v>157.971</v>
      </c>
      <c r="D42" s="151">
        <v>157.971</v>
      </c>
      <c r="E42" s="151">
        <v>0</v>
      </c>
      <c r="F42" s="151">
        <v>0</v>
      </c>
      <c r="G42" s="151">
        <v>0</v>
      </c>
      <c r="H42" s="151">
        <v>0</v>
      </c>
      <c r="I42" s="151">
        <v>0</v>
      </c>
      <c r="J42" s="151">
        <v>0</v>
      </c>
      <c r="K42" s="151">
        <v>0</v>
      </c>
      <c r="L42" s="151">
        <v>6844.3592499999995</v>
      </c>
      <c r="M42" s="151">
        <v>157.971</v>
      </c>
      <c r="N42" s="151">
        <v>0</v>
      </c>
      <c r="O42" s="151">
        <v>0</v>
      </c>
      <c r="P42" s="151">
        <v>0</v>
      </c>
      <c r="Q42" s="151">
        <v>0</v>
      </c>
      <c r="R42" s="151">
        <v>0</v>
      </c>
      <c r="S42" s="151">
        <v>0</v>
      </c>
      <c r="T42" s="151">
        <v>0</v>
      </c>
      <c r="U42" s="151">
        <v>0</v>
      </c>
      <c r="V42" s="151">
        <v>6686.38825</v>
      </c>
      <c r="W42" s="151">
        <v>6686.38825</v>
      </c>
      <c r="X42" s="151">
        <v>0</v>
      </c>
      <c r="Y42" s="152">
        <v>43.326681796025852</v>
      </c>
      <c r="Z42" s="152">
        <v>1</v>
      </c>
      <c r="AA42" s="152"/>
      <c r="AB42" s="101"/>
      <c r="AC42" s="101"/>
      <c r="AD42" s="101"/>
      <c r="AE42" s="101"/>
      <c r="AF42" s="101"/>
      <c r="AG42" s="101"/>
    </row>
    <row r="43" spans="1:33" ht="26.25" customHeight="1" x14ac:dyDescent="0.25">
      <c r="A43" s="263">
        <v>31</v>
      </c>
      <c r="B43" s="150" t="s">
        <v>353</v>
      </c>
      <c r="C43" s="151">
        <v>38115.462</v>
      </c>
      <c r="D43" s="151">
        <v>5047.4620000000004</v>
      </c>
      <c r="E43" s="151">
        <v>33068</v>
      </c>
      <c r="F43" s="151">
        <v>0</v>
      </c>
      <c r="G43" s="151">
        <v>0</v>
      </c>
      <c r="H43" s="151">
        <v>0</v>
      </c>
      <c r="I43" s="151">
        <v>0</v>
      </c>
      <c r="J43" s="151">
        <v>0</v>
      </c>
      <c r="K43" s="151">
        <v>0</v>
      </c>
      <c r="L43" s="151">
        <v>42896.211748000002</v>
      </c>
      <c r="M43" s="151">
        <v>5047.4620000000004</v>
      </c>
      <c r="N43" s="151">
        <v>37848.749748000002</v>
      </c>
      <c r="O43" s="151">
        <v>0</v>
      </c>
      <c r="P43" s="151">
        <v>0</v>
      </c>
      <c r="Q43" s="151">
        <v>0</v>
      </c>
      <c r="R43" s="151">
        <v>0</v>
      </c>
      <c r="S43" s="151">
        <v>0</v>
      </c>
      <c r="T43" s="151">
        <v>0</v>
      </c>
      <c r="U43" s="151">
        <v>0</v>
      </c>
      <c r="V43" s="151">
        <v>0</v>
      </c>
      <c r="W43" s="151">
        <v>0</v>
      </c>
      <c r="X43" s="151">
        <v>0</v>
      </c>
      <c r="Y43" s="152">
        <v>1.1254280939320636</v>
      </c>
      <c r="Z43" s="152">
        <v>1</v>
      </c>
      <c r="AA43" s="152">
        <v>1.1445732958751664</v>
      </c>
      <c r="AB43" s="101"/>
      <c r="AC43" s="101"/>
      <c r="AD43" s="101"/>
      <c r="AE43" s="101"/>
      <c r="AF43" s="101"/>
      <c r="AG43" s="101"/>
    </row>
    <row r="44" spans="1:33" ht="19.5" customHeight="1" x14ac:dyDescent="0.25">
      <c r="A44" s="263">
        <v>32</v>
      </c>
      <c r="B44" s="150" t="s">
        <v>354</v>
      </c>
      <c r="C44" s="151">
        <v>147959.64199999999</v>
      </c>
      <c r="D44" s="151">
        <v>20883.142</v>
      </c>
      <c r="E44" s="151">
        <v>127076.5</v>
      </c>
      <c r="F44" s="151">
        <v>0</v>
      </c>
      <c r="G44" s="151">
        <v>0</v>
      </c>
      <c r="H44" s="151">
        <v>0</v>
      </c>
      <c r="I44" s="151">
        <v>0</v>
      </c>
      <c r="J44" s="151">
        <v>0</v>
      </c>
      <c r="K44" s="151">
        <v>0</v>
      </c>
      <c r="L44" s="151">
        <v>136618.90377599999</v>
      </c>
      <c r="M44" s="151">
        <v>27179.7775</v>
      </c>
      <c r="N44" s="151">
        <v>109002.152776</v>
      </c>
      <c r="O44" s="151">
        <v>0</v>
      </c>
      <c r="P44" s="151">
        <v>0</v>
      </c>
      <c r="Q44" s="151">
        <v>0</v>
      </c>
      <c r="R44" s="151">
        <v>0</v>
      </c>
      <c r="S44" s="151">
        <v>0</v>
      </c>
      <c r="T44" s="151">
        <v>0</v>
      </c>
      <c r="U44" s="151">
        <v>0</v>
      </c>
      <c r="V44" s="151">
        <v>436.9735</v>
      </c>
      <c r="W44" s="151">
        <v>436.9735</v>
      </c>
      <c r="X44" s="151">
        <v>0</v>
      </c>
      <c r="Y44" s="152">
        <v>0.9233524894308679</v>
      </c>
      <c r="Z44" s="152">
        <v>1.301517630823944</v>
      </c>
      <c r="AA44" s="152">
        <v>0.8577679805156736</v>
      </c>
      <c r="AB44" s="101"/>
      <c r="AC44" s="101"/>
      <c r="AD44" s="101"/>
      <c r="AE44" s="101"/>
      <c r="AF44" s="101"/>
      <c r="AG44" s="101"/>
    </row>
    <row r="45" spans="1:33" ht="26.25" customHeight="1" x14ac:dyDescent="0.25">
      <c r="A45" s="263">
        <v>33</v>
      </c>
      <c r="B45" s="150" t="s">
        <v>355</v>
      </c>
      <c r="C45" s="151">
        <v>24000</v>
      </c>
      <c r="D45" s="151">
        <v>24000</v>
      </c>
      <c r="E45" s="151">
        <v>0</v>
      </c>
      <c r="F45" s="151">
        <v>0</v>
      </c>
      <c r="G45" s="151">
        <v>0</v>
      </c>
      <c r="H45" s="151">
        <v>0</v>
      </c>
      <c r="I45" s="151">
        <v>0</v>
      </c>
      <c r="J45" s="151">
        <v>0</v>
      </c>
      <c r="K45" s="151">
        <v>0</v>
      </c>
      <c r="L45" s="151">
        <v>427.5</v>
      </c>
      <c r="M45" s="151">
        <v>0</v>
      </c>
      <c r="N45" s="151">
        <v>0</v>
      </c>
      <c r="O45" s="151">
        <v>0</v>
      </c>
      <c r="P45" s="151">
        <v>0</v>
      </c>
      <c r="Q45" s="151">
        <v>0</v>
      </c>
      <c r="R45" s="151">
        <v>0</v>
      </c>
      <c r="S45" s="151">
        <v>0</v>
      </c>
      <c r="T45" s="151">
        <v>0</v>
      </c>
      <c r="U45" s="151">
        <v>0</v>
      </c>
      <c r="V45" s="151">
        <v>427.5</v>
      </c>
      <c r="W45" s="151">
        <v>427.5</v>
      </c>
      <c r="X45" s="151">
        <v>0</v>
      </c>
      <c r="Y45" s="152">
        <v>1.7812499999999998E-2</v>
      </c>
      <c r="Z45" s="152">
        <v>0</v>
      </c>
      <c r="AA45" s="152"/>
      <c r="AB45" s="101"/>
      <c r="AC45" s="101"/>
      <c r="AD45" s="101"/>
      <c r="AE45" s="101"/>
      <c r="AF45" s="101"/>
      <c r="AG45" s="101"/>
    </row>
    <row r="46" spans="1:33" ht="26.25" customHeight="1" x14ac:dyDescent="0.25">
      <c r="A46" s="263">
        <v>34</v>
      </c>
      <c r="B46" s="150" t="s">
        <v>356</v>
      </c>
      <c r="C46" s="151">
        <v>11537</v>
      </c>
      <c r="D46" s="151">
        <v>830</v>
      </c>
      <c r="E46" s="151">
        <v>10707</v>
      </c>
      <c r="F46" s="151">
        <v>0</v>
      </c>
      <c r="G46" s="151">
        <v>0</v>
      </c>
      <c r="H46" s="151">
        <v>0</v>
      </c>
      <c r="I46" s="151">
        <v>0</v>
      </c>
      <c r="J46" s="151">
        <v>0</v>
      </c>
      <c r="K46" s="151">
        <v>0</v>
      </c>
      <c r="L46" s="151">
        <v>10144.506232</v>
      </c>
      <c r="M46" s="151">
        <v>1688.1410000000001</v>
      </c>
      <c r="N46" s="151">
        <v>8451.2143739999992</v>
      </c>
      <c r="O46" s="151">
        <v>0</v>
      </c>
      <c r="P46" s="151">
        <v>0</v>
      </c>
      <c r="Q46" s="151">
        <v>0</v>
      </c>
      <c r="R46" s="151">
        <v>0</v>
      </c>
      <c r="S46" s="151">
        <v>0</v>
      </c>
      <c r="T46" s="151">
        <v>0</v>
      </c>
      <c r="U46" s="151">
        <v>0</v>
      </c>
      <c r="V46" s="151">
        <v>5.1508580000000004</v>
      </c>
      <c r="W46" s="151">
        <v>0</v>
      </c>
      <c r="X46" s="151">
        <v>5.1508580000000004</v>
      </c>
      <c r="Y46" s="152">
        <v>0.87930191834965765</v>
      </c>
      <c r="Z46" s="152">
        <v>2.0339048192771085</v>
      </c>
      <c r="AA46" s="152">
        <v>0.7893167436256654</v>
      </c>
      <c r="AB46" s="101"/>
      <c r="AC46" s="101"/>
      <c r="AD46" s="101"/>
      <c r="AE46" s="101"/>
      <c r="AF46" s="101"/>
      <c r="AG46" s="101"/>
    </row>
    <row r="47" spans="1:33" ht="20.25" customHeight="1" x14ac:dyDescent="0.25">
      <c r="A47" s="263">
        <v>35</v>
      </c>
      <c r="B47" s="150" t="s">
        <v>221</v>
      </c>
      <c r="C47" s="151">
        <v>125370.22500000001</v>
      </c>
      <c r="D47" s="151">
        <v>11238</v>
      </c>
      <c r="E47" s="151">
        <v>114132.22500000001</v>
      </c>
      <c r="F47" s="151">
        <v>0</v>
      </c>
      <c r="G47" s="151">
        <v>0</v>
      </c>
      <c r="H47" s="151">
        <v>0</v>
      </c>
      <c r="I47" s="151">
        <v>0</v>
      </c>
      <c r="J47" s="151">
        <v>0</v>
      </c>
      <c r="K47" s="151">
        <v>0</v>
      </c>
      <c r="L47" s="151">
        <v>131415.02981900002</v>
      </c>
      <c r="M47" s="151">
        <v>8832.6</v>
      </c>
      <c r="N47" s="151">
        <v>103852.857653</v>
      </c>
      <c r="O47" s="151">
        <v>0</v>
      </c>
      <c r="P47" s="151">
        <v>0</v>
      </c>
      <c r="Q47" s="151">
        <v>0</v>
      </c>
      <c r="R47" s="151">
        <v>0</v>
      </c>
      <c r="S47" s="151">
        <v>0</v>
      </c>
      <c r="T47" s="151">
        <v>0</v>
      </c>
      <c r="U47" s="151">
        <v>0</v>
      </c>
      <c r="V47" s="151">
        <v>18729.572166000002</v>
      </c>
      <c r="W47" s="151">
        <v>120.51439999999999</v>
      </c>
      <c r="X47" s="151">
        <v>18609.057766000002</v>
      </c>
      <c r="Y47" s="152">
        <v>1.0482156334887331</v>
      </c>
      <c r="Z47" s="152">
        <v>0.78595835557928462</v>
      </c>
      <c r="AA47" s="152">
        <v>0.90993457503347541</v>
      </c>
      <c r="AB47" s="101"/>
      <c r="AC47" s="101"/>
      <c r="AD47" s="101"/>
      <c r="AE47" s="101"/>
      <c r="AF47" s="101"/>
      <c r="AG47" s="101"/>
    </row>
    <row r="48" spans="1:33" ht="26.25" customHeight="1" x14ac:dyDescent="0.25">
      <c r="A48" s="263">
        <v>36</v>
      </c>
      <c r="B48" s="150" t="s">
        <v>357</v>
      </c>
      <c r="C48" s="151">
        <v>23984.250092999999</v>
      </c>
      <c r="D48" s="151">
        <v>23984.250092999999</v>
      </c>
      <c r="E48" s="151">
        <v>0</v>
      </c>
      <c r="F48" s="151">
        <v>0</v>
      </c>
      <c r="G48" s="151">
        <v>0</v>
      </c>
      <c r="H48" s="151">
        <v>0</v>
      </c>
      <c r="I48" s="151">
        <v>0</v>
      </c>
      <c r="J48" s="151">
        <v>0</v>
      </c>
      <c r="K48" s="151">
        <v>0</v>
      </c>
      <c r="L48" s="151">
        <v>0</v>
      </c>
      <c r="M48" s="151">
        <v>0</v>
      </c>
      <c r="N48" s="151">
        <v>0</v>
      </c>
      <c r="O48" s="151">
        <v>0</v>
      </c>
      <c r="P48" s="151">
        <v>0</v>
      </c>
      <c r="Q48" s="151">
        <v>0</v>
      </c>
      <c r="R48" s="151">
        <v>0</v>
      </c>
      <c r="S48" s="151">
        <v>0</v>
      </c>
      <c r="T48" s="151">
        <v>0</v>
      </c>
      <c r="U48" s="151">
        <v>0</v>
      </c>
      <c r="V48" s="151">
        <v>0</v>
      </c>
      <c r="W48" s="151">
        <v>0</v>
      </c>
      <c r="X48" s="151">
        <v>0</v>
      </c>
      <c r="Y48" s="152">
        <v>0</v>
      </c>
      <c r="Z48" s="152">
        <v>0</v>
      </c>
      <c r="AA48" s="152"/>
      <c r="AB48" s="101"/>
      <c r="AC48" s="101"/>
      <c r="AD48" s="101"/>
      <c r="AE48" s="101"/>
      <c r="AF48" s="101"/>
      <c r="AG48" s="101"/>
    </row>
    <row r="49" spans="1:33" ht="26.25" customHeight="1" x14ac:dyDescent="0.25">
      <c r="A49" s="263">
        <v>37</v>
      </c>
      <c r="B49" s="150" t="s">
        <v>358</v>
      </c>
      <c r="C49" s="151">
        <v>54719</v>
      </c>
      <c r="D49" s="151">
        <v>54719</v>
      </c>
      <c r="E49" s="151">
        <v>0</v>
      </c>
      <c r="F49" s="151">
        <v>0</v>
      </c>
      <c r="G49" s="151">
        <v>0</v>
      </c>
      <c r="H49" s="151">
        <v>0</v>
      </c>
      <c r="I49" s="151">
        <v>0</v>
      </c>
      <c r="J49" s="151">
        <v>0</v>
      </c>
      <c r="K49" s="151">
        <v>0</v>
      </c>
      <c r="L49" s="151">
        <v>0</v>
      </c>
      <c r="M49" s="151">
        <v>0</v>
      </c>
      <c r="N49" s="151">
        <v>0</v>
      </c>
      <c r="O49" s="151">
        <v>0</v>
      </c>
      <c r="P49" s="151">
        <v>0</v>
      </c>
      <c r="Q49" s="151">
        <v>0</v>
      </c>
      <c r="R49" s="151">
        <v>0</v>
      </c>
      <c r="S49" s="151">
        <v>0</v>
      </c>
      <c r="T49" s="151">
        <v>0</v>
      </c>
      <c r="U49" s="151">
        <v>0</v>
      </c>
      <c r="V49" s="151">
        <v>0</v>
      </c>
      <c r="W49" s="151">
        <v>0</v>
      </c>
      <c r="X49" s="151">
        <v>0</v>
      </c>
      <c r="Y49" s="152">
        <v>0</v>
      </c>
      <c r="Z49" s="152">
        <v>0</v>
      </c>
      <c r="AA49" s="152"/>
      <c r="AB49" s="101"/>
      <c r="AC49" s="101"/>
      <c r="AD49" s="101"/>
      <c r="AE49" s="101"/>
      <c r="AF49" s="101"/>
      <c r="AG49" s="101"/>
    </row>
    <row r="50" spans="1:33" ht="26.25" customHeight="1" x14ac:dyDescent="0.25">
      <c r="A50" s="263">
        <v>38</v>
      </c>
      <c r="B50" s="150" t="s">
        <v>359</v>
      </c>
      <c r="C50" s="151">
        <v>218923.12041600002</v>
      </c>
      <c r="D50" s="151">
        <v>0</v>
      </c>
      <c r="E50" s="151">
        <v>218582.92041600001</v>
      </c>
      <c r="F50" s="151">
        <v>0</v>
      </c>
      <c r="G50" s="151">
        <v>0</v>
      </c>
      <c r="H50" s="151">
        <v>0</v>
      </c>
      <c r="I50" s="151">
        <v>340.2</v>
      </c>
      <c r="J50" s="151">
        <v>0</v>
      </c>
      <c r="K50" s="151">
        <v>340.2</v>
      </c>
      <c r="L50" s="151">
        <v>188722.456741</v>
      </c>
      <c r="M50" s="151">
        <v>0</v>
      </c>
      <c r="N50" s="151">
        <v>179747.90724</v>
      </c>
      <c r="O50" s="151">
        <v>0</v>
      </c>
      <c r="P50" s="151">
        <v>0</v>
      </c>
      <c r="Q50" s="151">
        <v>309.68349999999998</v>
      </c>
      <c r="R50" s="151">
        <v>0</v>
      </c>
      <c r="S50" s="151">
        <v>309.68349999999998</v>
      </c>
      <c r="T50" s="151">
        <v>0</v>
      </c>
      <c r="U50" s="151">
        <v>0</v>
      </c>
      <c r="V50" s="151">
        <v>8664.8660010000003</v>
      </c>
      <c r="W50" s="151">
        <v>0</v>
      </c>
      <c r="X50" s="151">
        <v>8664.8660010000003</v>
      </c>
      <c r="Y50" s="152">
        <v>0.86204899867308493</v>
      </c>
      <c r="Z50" s="152"/>
      <c r="AA50" s="152">
        <v>0.82233281034908645</v>
      </c>
      <c r="AB50" s="101"/>
      <c r="AC50" s="101"/>
      <c r="AD50" s="101"/>
      <c r="AE50" s="101">
        <v>0.91029835390946501</v>
      </c>
      <c r="AF50" s="101"/>
      <c r="AG50" s="101">
        <v>0.91029835390946501</v>
      </c>
    </row>
    <row r="51" spans="1:33" ht="26.25" customHeight="1" x14ac:dyDescent="0.25">
      <c r="A51" s="263">
        <v>39</v>
      </c>
      <c r="B51" s="150" t="s">
        <v>360</v>
      </c>
      <c r="C51" s="151">
        <v>4386</v>
      </c>
      <c r="D51" s="151">
        <v>0</v>
      </c>
      <c r="E51" s="151">
        <v>4386</v>
      </c>
      <c r="F51" s="151">
        <v>0</v>
      </c>
      <c r="G51" s="151">
        <v>0</v>
      </c>
      <c r="H51" s="151">
        <v>0</v>
      </c>
      <c r="I51" s="151"/>
      <c r="J51" s="151">
        <v>0</v>
      </c>
      <c r="K51" s="151">
        <v>0</v>
      </c>
      <c r="L51" s="151">
        <v>5391.7259279999998</v>
      </c>
      <c r="M51" s="151">
        <v>0</v>
      </c>
      <c r="N51" s="151">
        <v>4692.6114280000002</v>
      </c>
      <c r="O51" s="151">
        <v>0</v>
      </c>
      <c r="P51" s="151">
        <v>0</v>
      </c>
      <c r="Q51" s="151">
        <v>0</v>
      </c>
      <c r="R51" s="151">
        <v>0</v>
      </c>
      <c r="S51" s="151">
        <v>0</v>
      </c>
      <c r="T51" s="151">
        <v>0</v>
      </c>
      <c r="U51" s="151">
        <v>0</v>
      </c>
      <c r="V51" s="151">
        <v>699.11450000000002</v>
      </c>
      <c r="W51" s="151">
        <v>699.11450000000002</v>
      </c>
      <c r="X51" s="151">
        <v>0</v>
      </c>
      <c r="Y51" s="152">
        <v>1.2293036771545827</v>
      </c>
      <c r="Z51" s="152"/>
      <c r="AA51" s="152">
        <v>1.0699068463292294</v>
      </c>
      <c r="AB51" s="101"/>
      <c r="AC51" s="101"/>
      <c r="AD51" s="101"/>
      <c r="AE51" s="101"/>
      <c r="AF51" s="101"/>
      <c r="AG51" s="101"/>
    </row>
    <row r="52" spans="1:33" ht="26.25" customHeight="1" x14ac:dyDescent="0.25">
      <c r="A52" s="263">
        <v>40</v>
      </c>
      <c r="B52" s="150" t="s">
        <v>361</v>
      </c>
      <c r="C52" s="151">
        <v>1141</v>
      </c>
      <c r="D52" s="151">
        <v>0</v>
      </c>
      <c r="E52" s="151">
        <v>1141</v>
      </c>
      <c r="F52" s="151">
        <v>0</v>
      </c>
      <c r="G52" s="151">
        <v>0</v>
      </c>
      <c r="H52" s="151">
        <v>0</v>
      </c>
      <c r="I52" s="151"/>
      <c r="J52" s="151">
        <v>0</v>
      </c>
      <c r="K52" s="151">
        <v>0</v>
      </c>
      <c r="L52" s="151">
        <v>1108.2994120000001</v>
      </c>
      <c r="M52" s="151">
        <v>0</v>
      </c>
      <c r="N52" s="151">
        <v>1106.784686</v>
      </c>
      <c r="O52" s="151">
        <v>0</v>
      </c>
      <c r="P52" s="151">
        <v>0</v>
      </c>
      <c r="Q52" s="151">
        <v>0</v>
      </c>
      <c r="R52" s="151">
        <v>0</v>
      </c>
      <c r="S52" s="151">
        <v>0</v>
      </c>
      <c r="T52" s="151">
        <v>0</v>
      </c>
      <c r="U52" s="151">
        <v>0</v>
      </c>
      <c r="V52" s="151">
        <v>1.514726</v>
      </c>
      <c r="W52" s="151">
        <v>0</v>
      </c>
      <c r="X52" s="151">
        <v>1.514726</v>
      </c>
      <c r="Y52" s="152">
        <v>0.97134041367221746</v>
      </c>
      <c r="Z52" s="152"/>
      <c r="AA52" s="152">
        <v>0.97001287116564416</v>
      </c>
      <c r="AB52" s="101"/>
      <c r="AC52" s="101"/>
      <c r="AD52" s="101"/>
      <c r="AE52" s="101"/>
      <c r="AF52" s="101"/>
      <c r="AG52" s="101"/>
    </row>
    <row r="53" spans="1:33" ht="26.25" customHeight="1" x14ac:dyDescent="0.25">
      <c r="A53" s="263">
        <v>41</v>
      </c>
      <c r="B53" s="150" t="s">
        <v>362</v>
      </c>
      <c r="C53" s="151">
        <v>23515</v>
      </c>
      <c r="D53" s="151">
        <v>0</v>
      </c>
      <c r="E53" s="151">
        <v>23515</v>
      </c>
      <c r="F53" s="151">
        <v>0</v>
      </c>
      <c r="G53" s="151">
        <v>0</v>
      </c>
      <c r="H53" s="151">
        <v>0</v>
      </c>
      <c r="I53" s="151"/>
      <c r="J53" s="151">
        <v>0</v>
      </c>
      <c r="K53" s="151">
        <v>0</v>
      </c>
      <c r="L53" s="151">
        <v>20476.570470999999</v>
      </c>
      <c r="M53" s="151">
        <v>0</v>
      </c>
      <c r="N53" s="151">
        <v>19640.268274999999</v>
      </c>
      <c r="O53" s="151">
        <v>0</v>
      </c>
      <c r="P53" s="151">
        <v>0</v>
      </c>
      <c r="Q53" s="151">
        <v>0</v>
      </c>
      <c r="R53" s="151">
        <v>0</v>
      </c>
      <c r="S53" s="151">
        <v>0</v>
      </c>
      <c r="T53" s="151">
        <v>0</v>
      </c>
      <c r="U53" s="151">
        <v>0</v>
      </c>
      <c r="V53" s="151">
        <v>836.30219599999998</v>
      </c>
      <c r="W53" s="151">
        <v>0</v>
      </c>
      <c r="X53" s="151">
        <v>836.30219599999998</v>
      </c>
      <c r="Y53" s="152">
        <v>0.87078760242398467</v>
      </c>
      <c r="Z53" s="152"/>
      <c r="AA53" s="152">
        <v>0.83522297576015303</v>
      </c>
      <c r="AB53" s="101"/>
      <c r="AC53" s="101"/>
      <c r="AD53" s="101"/>
      <c r="AE53" s="101"/>
      <c r="AF53" s="101"/>
      <c r="AG53" s="101"/>
    </row>
    <row r="54" spans="1:33" ht="33.75" x14ac:dyDescent="0.25">
      <c r="A54" s="263">
        <v>42</v>
      </c>
      <c r="B54" s="150" t="s">
        <v>363</v>
      </c>
      <c r="C54" s="151">
        <v>27659</v>
      </c>
      <c r="D54" s="151">
        <v>0</v>
      </c>
      <c r="E54" s="151">
        <v>27659</v>
      </c>
      <c r="F54" s="151">
        <v>0</v>
      </c>
      <c r="G54" s="151">
        <v>0</v>
      </c>
      <c r="H54" s="151">
        <v>0</v>
      </c>
      <c r="I54" s="151"/>
      <c r="J54" s="151">
        <v>0</v>
      </c>
      <c r="K54" s="151">
        <v>0</v>
      </c>
      <c r="L54" s="151">
        <v>14542.074354</v>
      </c>
      <c r="M54" s="151">
        <v>0</v>
      </c>
      <c r="N54" s="151">
        <v>14456.074354</v>
      </c>
      <c r="O54" s="151">
        <v>0</v>
      </c>
      <c r="P54" s="151">
        <v>0</v>
      </c>
      <c r="Q54" s="151">
        <v>0</v>
      </c>
      <c r="R54" s="151">
        <v>0</v>
      </c>
      <c r="S54" s="151">
        <v>0</v>
      </c>
      <c r="T54" s="151">
        <v>0</v>
      </c>
      <c r="U54" s="151">
        <v>0</v>
      </c>
      <c r="V54" s="151">
        <v>86</v>
      </c>
      <c r="W54" s="151">
        <v>0</v>
      </c>
      <c r="X54" s="151">
        <v>86</v>
      </c>
      <c r="Y54" s="152">
        <v>0.52576283864203333</v>
      </c>
      <c r="Z54" s="152"/>
      <c r="AA54" s="152">
        <v>0.52265354329513003</v>
      </c>
      <c r="AB54" s="101"/>
      <c r="AC54" s="101"/>
      <c r="AD54" s="101"/>
      <c r="AE54" s="101"/>
      <c r="AF54" s="101"/>
      <c r="AG54" s="101"/>
    </row>
    <row r="55" spans="1:33" ht="26.25" customHeight="1" x14ac:dyDescent="0.25">
      <c r="A55" s="263">
        <v>43</v>
      </c>
      <c r="B55" s="150" t="s">
        <v>364</v>
      </c>
      <c r="C55" s="151">
        <v>4804</v>
      </c>
      <c r="D55" s="151">
        <v>0</v>
      </c>
      <c r="E55" s="151">
        <v>4804</v>
      </c>
      <c r="F55" s="151">
        <v>0</v>
      </c>
      <c r="G55" s="151">
        <v>0</v>
      </c>
      <c r="H55" s="151">
        <v>0</v>
      </c>
      <c r="I55" s="151"/>
      <c r="J55" s="151">
        <v>0</v>
      </c>
      <c r="K55" s="151">
        <v>0</v>
      </c>
      <c r="L55" s="151">
        <v>4829.7027910000006</v>
      </c>
      <c r="M55" s="151">
        <v>0</v>
      </c>
      <c r="N55" s="151">
        <v>4618.1741780000002</v>
      </c>
      <c r="O55" s="151">
        <v>0</v>
      </c>
      <c r="P55" s="151">
        <v>0</v>
      </c>
      <c r="Q55" s="151">
        <v>0</v>
      </c>
      <c r="R55" s="151">
        <v>0</v>
      </c>
      <c r="S55" s="151">
        <v>0</v>
      </c>
      <c r="T55" s="151">
        <v>0</v>
      </c>
      <c r="U55" s="151">
        <v>0</v>
      </c>
      <c r="V55" s="151">
        <v>211.52861300000001</v>
      </c>
      <c r="W55" s="151">
        <v>0</v>
      </c>
      <c r="X55" s="151">
        <v>211.52861300000001</v>
      </c>
      <c r="Y55" s="152">
        <v>1.0053502895503748</v>
      </c>
      <c r="Z55" s="152"/>
      <c r="AA55" s="152">
        <v>0.96131852164862619</v>
      </c>
      <c r="AB55" s="101"/>
      <c r="AC55" s="101"/>
      <c r="AD55" s="101"/>
      <c r="AE55" s="101"/>
      <c r="AF55" s="101"/>
      <c r="AG55" s="101"/>
    </row>
    <row r="56" spans="1:33" ht="26.25" customHeight="1" x14ac:dyDescent="0.25">
      <c r="A56" s="263">
        <v>44</v>
      </c>
      <c r="B56" s="150" t="s">
        <v>365</v>
      </c>
      <c r="C56" s="151">
        <v>299547</v>
      </c>
      <c r="D56" s="151">
        <v>0</v>
      </c>
      <c r="E56" s="151">
        <v>299547</v>
      </c>
      <c r="F56" s="151">
        <v>0</v>
      </c>
      <c r="G56" s="151">
        <v>0</v>
      </c>
      <c r="H56" s="151">
        <v>0</v>
      </c>
      <c r="I56" s="151"/>
      <c r="J56" s="151">
        <v>0</v>
      </c>
      <c r="K56" s="151">
        <v>0</v>
      </c>
      <c r="L56" s="151">
        <v>288761.03408000001</v>
      </c>
      <c r="M56" s="151">
        <v>0</v>
      </c>
      <c r="N56" s="151">
        <v>288761.03408000001</v>
      </c>
      <c r="O56" s="151">
        <v>0</v>
      </c>
      <c r="P56" s="151">
        <v>0</v>
      </c>
      <c r="Q56" s="151">
        <v>0</v>
      </c>
      <c r="R56" s="151">
        <v>0</v>
      </c>
      <c r="S56" s="151">
        <v>0</v>
      </c>
      <c r="T56" s="151">
        <v>0</v>
      </c>
      <c r="U56" s="151">
        <v>0</v>
      </c>
      <c r="V56" s="151">
        <v>0</v>
      </c>
      <c r="W56" s="151">
        <v>0</v>
      </c>
      <c r="X56" s="151">
        <v>0</v>
      </c>
      <c r="Y56" s="152">
        <v>0.96399240880396064</v>
      </c>
      <c r="Z56" s="152"/>
      <c r="AA56" s="152">
        <v>0.96399240880396064</v>
      </c>
      <c r="AB56" s="101"/>
      <c r="AC56" s="101"/>
      <c r="AD56" s="101"/>
      <c r="AE56" s="101"/>
      <c r="AF56" s="101"/>
      <c r="AG56" s="101"/>
    </row>
    <row r="57" spans="1:33" ht="20.25" customHeight="1" x14ac:dyDescent="0.25">
      <c r="A57" s="263">
        <v>45</v>
      </c>
      <c r="B57" s="150" t="s">
        <v>366</v>
      </c>
      <c r="C57" s="151">
        <v>13000</v>
      </c>
      <c r="D57" s="151">
        <v>0</v>
      </c>
      <c r="E57" s="151">
        <v>13000</v>
      </c>
      <c r="F57" s="151">
        <v>0</v>
      </c>
      <c r="G57" s="151">
        <v>0</v>
      </c>
      <c r="H57" s="151">
        <v>0</v>
      </c>
      <c r="I57" s="151"/>
      <c r="J57" s="151">
        <v>0</v>
      </c>
      <c r="K57" s="151">
        <v>0</v>
      </c>
      <c r="L57" s="151">
        <v>13000</v>
      </c>
      <c r="M57" s="151">
        <v>0</v>
      </c>
      <c r="N57" s="151">
        <v>13000</v>
      </c>
      <c r="O57" s="151">
        <v>0</v>
      </c>
      <c r="P57" s="151">
        <v>0</v>
      </c>
      <c r="Q57" s="151">
        <v>0</v>
      </c>
      <c r="R57" s="151">
        <v>0</v>
      </c>
      <c r="S57" s="151">
        <v>0</v>
      </c>
      <c r="T57" s="151">
        <v>0</v>
      </c>
      <c r="U57" s="151">
        <v>0</v>
      </c>
      <c r="V57" s="151">
        <v>0</v>
      </c>
      <c r="W57" s="151">
        <v>0</v>
      </c>
      <c r="X57" s="151">
        <v>0</v>
      </c>
      <c r="Y57" s="152">
        <v>1</v>
      </c>
      <c r="Z57" s="152"/>
      <c r="AA57" s="152">
        <v>1</v>
      </c>
      <c r="AB57" s="101"/>
      <c r="AC57" s="101"/>
      <c r="AD57" s="101"/>
      <c r="AE57" s="101"/>
      <c r="AF57" s="101"/>
      <c r="AG57" s="101"/>
    </row>
    <row r="58" spans="1:33" ht="22.5" customHeight="1" x14ac:dyDescent="0.25">
      <c r="A58" s="263">
        <v>46</v>
      </c>
      <c r="B58" s="150" t="s">
        <v>367</v>
      </c>
      <c r="C58" s="151">
        <v>16182.940000000002</v>
      </c>
      <c r="D58" s="151">
        <v>0</v>
      </c>
      <c r="E58" s="151">
        <v>16182.940000000002</v>
      </c>
      <c r="F58" s="151">
        <v>0</v>
      </c>
      <c r="G58" s="151">
        <v>0</v>
      </c>
      <c r="H58" s="151">
        <v>0</v>
      </c>
      <c r="I58" s="151"/>
      <c r="J58" s="151">
        <v>0</v>
      </c>
      <c r="K58" s="151">
        <v>0</v>
      </c>
      <c r="L58" s="151">
        <v>11627.140251999999</v>
      </c>
      <c r="M58" s="151">
        <v>0</v>
      </c>
      <c r="N58" s="151">
        <v>11616.377571999999</v>
      </c>
      <c r="O58" s="151">
        <v>0</v>
      </c>
      <c r="P58" s="151">
        <v>0</v>
      </c>
      <c r="Q58" s="151">
        <v>0</v>
      </c>
      <c r="R58" s="151">
        <v>0</v>
      </c>
      <c r="S58" s="151">
        <v>0</v>
      </c>
      <c r="T58" s="151">
        <v>0</v>
      </c>
      <c r="U58" s="151">
        <v>0</v>
      </c>
      <c r="V58" s="151">
        <v>10.76268</v>
      </c>
      <c r="W58" s="151">
        <v>0</v>
      </c>
      <c r="X58" s="151">
        <v>10.76268</v>
      </c>
      <c r="Y58" s="152">
        <v>0.71848132984488589</v>
      </c>
      <c r="Z58" s="152"/>
      <c r="AA58" s="152">
        <v>0.71781626651275965</v>
      </c>
      <c r="AB58" s="101"/>
      <c r="AC58" s="101"/>
      <c r="AD58" s="101"/>
      <c r="AE58" s="101"/>
      <c r="AF58" s="101"/>
      <c r="AG58" s="101"/>
    </row>
    <row r="59" spans="1:33" ht="18" customHeight="1" x14ac:dyDescent="0.25">
      <c r="A59" s="263">
        <v>47</v>
      </c>
      <c r="B59" s="150" t="s">
        <v>368</v>
      </c>
      <c r="C59" s="151">
        <v>365</v>
      </c>
      <c r="D59" s="151">
        <v>0</v>
      </c>
      <c r="E59" s="151">
        <v>365</v>
      </c>
      <c r="F59" s="151">
        <v>0</v>
      </c>
      <c r="G59" s="151">
        <v>0</v>
      </c>
      <c r="H59" s="151">
        <v>0</v>
      </c>
      <c r="I59" s="151"/>
      <c r="J59" s="151">
        <v>0</v>
      </c>
      <c r="K59" s="151">
        <v>0</v>
      </c>
      <c r="L59" s="151">
        <v>365</v>
      </c>
      <c r="M59" s="151">
        <v>0</v>
      </c>
      <c r="N59" s="151">
        <v>365</v>
      </c>
      <c r="O59" s="151">
        <v>0</v>
      </c>
      <c r="P59" s="151">
        <v>0</v>
      </c>
      <c r="Q59" s="151">
        <v>0</v>
      </c>
      <c r="R59" s="151">
        <v>0</v>
      </c>
      <c r="S59" s="151">
        <v>0</v>
      </c>
      <c r="T59" s="151">
        <v>0</v>
      </c>
      <c r="U59" s="151">
        <v>0</v>
      </c>
      <c r="V59" s="151">
        <v>0</v>
      </c>
      <c r="W59" s="151">
        <v>0</v>
      </c>
      <c r="X59" s="151">
        <v>0</v>
      </c>
      <c r="Y59" s="152">
        <v>1</v>
      </c>
      <c r="Z59" s="152"/>
      <c r="AA59" s="152">
        <v>1</v>
      </c>
      <c r="AB59" s="101"/>
      <c r="AC59" s="101"/>
      <c r="AD59" s="101"/>
      <c r="AE59" s="101"/>
      <c r="AF59" s="101"/>
      <c r="AG59" s="101"/>
    </row>
    <row r="60" spans="1:33" ht="19.5" customHeight="1" x14ac:dyDescent="0.25">
      <c r="A60" s="263">
        <v>48</v>
      </c>
      <c r="B60" s="150" t="s">
        <v>297</v>
      </c>
      <c r="C60" s="151">
        <v>1618</v>
      </c>
      <c r="D60" s="151">
        <v>0</v>
      </c>
      <c r="E60" s="151">
        <v>1618</v>
      </c>
      <c r="F60" s="151">
        <v>0</v>
      </c>
      <c r="G60" s="151">
        <v>0</v>
      </c>
      <c r="H60" s="151">
        <v>0</v>
      </c>
      <c r="I60" s="151"/>
      <c r="J60" s="151">
        <v>0</v>
      </c>
      <c r="K60" s="151">
        <v>0</v>
      </c>
      <c r="L60" s="151">
        <v>1618</v>
      </c>
      <c r="M60" s="151">
        <v>0</v>
      </c>
      <c r="N60" s="151">
        <v>1618</v>
      </c>
      <c r="O60" s="151">
        <v>0</v>
      </c>
      <c r="P60" s="151">
        <v>0</v>
      </c>
      <c r="Q60" s="151"/>
      <c r="R60" s="151">
        <v>0</v>
      </c>
      <c r="S60" s="151">
        <v>0</v>
      </c>
      <c r="T60" s="151">
        <v>0</v>
      </c>
      <c r="U60" s="151">
        <v>0</v>
      </c>
      <c r="V60" s="151">
        <v>0</v>
      </c>
      <c r="W60" s="151">
        <v>0</v>
      </c>
      <c r="X60" s="151">
        <v>0</v>
      </c>
      <c r="Y60" s="152">
        <v>1</v>
      </c>
      <c r="Z60" s="152"/>
      <c r="AA60" s="152">
        <v>1</v>
      </c>
      <c r="AB60" s="101"/>
      <c r="AC60" s="101"/>
      <c r="AD60" s="101"/>
      <c r="AE60" s="101"/>
      <c r="AF60" s="101"/>
      <c r="AG60" s="101"/>
    </row>
    <row r="61" spans="1:33" ht="26.25" customHeight="1" x14ac:dyDescent="0.25">
      <c r="A61" s="263">
        <v>49</v>
      </c>
      <c r="B61" s="150" t="s">
        <v>369</v>
      </c>
      <c r="C61" s="151">
        <v>919</v>
      </c>
      <c r="D61" s="151">
        <v>0</v>
      </c>
      <c r="E61" s="151">
        <v>919</v>
      </c>
      <c r="F61" s="151">
        <v>0</v>
      </c>
      <c r="G61" s="151">
        <v>0</v>
      </c>
      <c r="H61" s="151">
        <v>0</v>
      </c>
      <c r="I61" s="151"/>
      <c r="J61" s="151">
        <v>0</v>
      </c>
      <c r="K61" s="151">
        <v>0</v>
      </c>
      <c r="L61" s="151">
        <v>888.286653</v>
      </c>
      <c r="M61" s="151">
        <v>0</v>
      </c>
      <c r="N61" s="151">
        <v>866.46741199999997</v>
      </c>
      <c r="O61" s="151">
        <v>0</v>
      </c>
      <c r="P61" s="151">
        <v>0</v>
      </c>
      <c r="Q61" s="151">
        <v>0</v>
      </c>
      <c r="R61" s="151">
        <v>0</v>
      </c>
      <c r="S61" s="151">
        <v>0</v>
      </c>
      <c r="T61" s="151">
        <v>0</v>
      </c>
      <c r="U61" s="151">
        <v>0</v>
      </c>
      <c r="V61" s="151">
        <v>21.819241000000002</v>
      </c>
      <c r="W61" s="151">
        <v>0</v>
      </c>
      <c r="X61" s="151">
        <v>21.819241000000002</v>
      </c>
      <c r="Y61" s="152">
        <v>0.96657960065288362</v>
      </c>
      <c r="Z61" s="152"/>
      <c r="AA61" s="152">
        <v>0.94283722742110987</v>
      </c>
      <c r="AB61" s="101"/>
      <c r="AC61" s="101"/>
      <c r="AD61" s="101"/>
      <c r="AE61" s="101"/>
      <c r="AF61" s="101"/>
      <c r="AG61" s="101"/>
    </row>
    <row r="62" spans="1:33" ht="26.25" customHeight="1" x14ac:dyDescent="0.25">
      <c r="A62" s="263">
        <v>50</v>
      </c>
      <c r="B62" s="150" t="s">
        <v>370</v>
      </c>
      <c r="C62" s="151">
        <v>2064</v>
      </c>
      <c r="D62" s="151">
        <v>0</v>
      </c>
      <c r="E62" s="151">
        <v>2064</v>
      </c>
      <c r="F62" s="151">
        <v>0</v>
      </c>
      <c r="G62" s="151">
        <v>0</v>
      </c>
      <c r="H62" s="151">
        <v>0</v>
      </c>
      <c r="I62" s="151"/>
      <c r="J62" s="151">
        <v>0</v>
      </c>
      <c r="K62" s="151">
        <v>0</v>
      </c>
      <c r="L62" s="151">
        <v>2000.644</v>
      </c>
      <c r="M62" s="151">
        <v>0</v>
      </c>
      <c r="N62" s="151">
        <v>1962.479</v>
      </c>
      <c r="O62" s="151">
        <v>0</v>
      </c>
      <c r="P62" s="151">
        <v>0</v>
      </c>
      <c r="Q62" s="151">
        <v>0</v>
      </c>
      <c r="R62" s="151">
        <v>0</v>
      </c>
      <c r="S62" s="151">
        <v>0</v>
      </c>
      <c r="T62" s="151">
        <v>0</v>
      </c>
      <c r="U62" s="151">
        <v>0</v>
      </c>
      <c r="V62" s="151">
        <v>38.164999999999999</v>
      </c>
      <c r="W62" s="151">
        <v>0</v>
      </c>
      <c r="X62" s="151">
        <v>38.164999999999999</v>
      </c>
      <c r="Y62" s="152">
        <v>0.9693042635658915</v>
      </c>
      <c r="Z62" s="152"/>
      <c r="AA62" s="152">
        <v>0.95081346899224806</v>
      </c>
      <c r="AB62" s="101"/>
      <c r="AC62" s="101"/>
      <c r="AD62" s="101"/>
      <c r="AE62" s="101"/>
      <c r="AF62" s="101"/>
      <c r="AG62" s="101"/>
    </row>
    <row r="63" spans="1:33" ht="21" customHeight="1" x14ac:dyDescent="0.25">
      <c r="A63" s="263">
        <v>51</v>
      </c>
      <c r="B63" s="150" t="s">
        <v>371</v>
      </c>
      <c r="C63" s="151">
        <v>3754</v>
      </c>
      <c r="D63" s="151">
        <v>0</v>
      </c>
      <c r="E63" s="151">
        <v>3754</v>
      </c>
      <c r="F63" s="151">
        <v>0</v>
      </c>
      <c r="G63" s="151">
        <v>0</v>
      </c>
      <c r="H63" s="151">
        <v>0</v>
      </c>
      <c r="I63" s="151"/>
      <c r="J63" s="151">
        <v>0</v>
      </c>
      <c r="K63" s="151">
        <v>0</v>
      </c>
      <c r="L63" s="151">
        <v>2377.6750530000004</v>
      </c>
      <c r="M63" s="151">
        <v>0</v>
      </c>
      <c r="N63" s="151">
        <v>2316.4082010000002</v>
      </c>
      <c r="O63" s="151">
        <v>0</v>
      </c>
      <c r="P63" s="151">
        <v>0</v>
      </c>
      <c r="Q63" s="151">
        <v>0</v>
      </c>
      <c r="R63" s="151">
        <v>0</v>
      </c>
      <c r="S63" s="151">
        <v>0</v>
      </c>
      <c r="T63" s="151">
        <v>0</v>
      </c>
      <c r="U63" s="151">
        <v>0</v>
      </c>
      <c r="V63" s="151">
        <v>61.266852</v>
      </c>
      <c r="W63" s="151">
        <v>0</v>
      </c>
      <c r="X63" s="151">
        <v>61.266852</v>
      </c>
      <c r="Y63" s="152">
        <v>0.63337108497602568</v>
      </c>
      <c r="Z63" s="152"/>
      <c r="AA63" s="152">
        <v>0.61705066622269589</v>
      </c>
      <c r="AB63" s="101"/>
      <c r="AC63" s="101"/>
      <c r="AD63" s="101"/>
      <c r="AE63" s="101"/>
      <c r="AF63" s="101"/>
      <c r="AG63" s="101"/>
    </row>
    <row r="64" spans="1:33" ht="18.75" customHeight="1" x14ac:dyDescent="0.25">
      <c r="A64" s="263">
        <v>52</v>
      </c>
      <c r="B64" s="150" t="s">
        <v>372</v>
      </c>
      <c r="C64" s="151">
        <v>5491</v>
      </c>
      <c r="D64" s="151">
        <v>0</v>
      </c>
      <c r="E64" s="151">
        <v>5491</v>
      </c>
      <c r="F64" s="151">
        <v>0</v>
      </c>
      <c r="G64" s="151">
        <v>0</v>
      </c>
      <c r="H64" s="151">
        <v>0</v>
      </c>
      <c r="I64" s="151"/>
      <c r="J64" s="151">
        <v>0</v>
      </c>
      <c r="K64" s="151">
        <v>0</v>
      </c>
      <c r="L64" s="151">
        <v>4321.8448239999998</v>
      </c>
      <c r="M64" s="151">
        <v>0</v>
      </c>
      <c r="N64" s="151">
        <v>4320.6072999999997</v>
      </c>
      <c r="O64" s="151">
        <v>0</v>
      </c>
      <c r="P64" s="151">
        <v>0</v>
      </c>
      <c r="Q64" s="151">
        <v>0</v>
      </c>
      <c r="R64" s="151">
        <v>0</v>
      </c>
      <c r="S64" s="151">
        <v>0</v>
      </c>
      <c r="T64" s="151">
        <v>0</v>
      </c>
      <c r="U64" s="151">
        <v>0</v>
      </c>
      <c r="V64" s="151">
        <v>1.2375240000000001</v>
      </c>
      <c r="W64" s="151">
        <v>0</v>
      </c>
      <c r="X64" s="151">
        <v>1.2375240000000001</v>
      </c>
      <c r="Y64" s="152">
        <v>0.78707791367692581</v>
      </c>
      <c r="Z64" s="152"/>
      <c r="AA64" s="152">
        <v>0.78685254052085229</v>
      </c>
      <c r="AB64" s="101"/>
      <c r="AC64" s="101"/>
      <c r="AD64" s="101"/>
      <c r="AE64" s="101"/>
      <c r="AF64" s="101"/>
      <c r="AG64" s="101"/>
    </row>
    <row r="65" spans="1:33" ht="26.25" customHeight="1" x14ac:dyDescent="0.25">
      <c r="A65" s="263">
        <v>53</v>
      </c>
      <c r="B65" s="150" t="s">
        <v>373</v>
      </c>
      <c r="C65" s="151">
        <v>1417</v>
      </c>
      <c r="D65" s="151">
        <v>0</v>
      </c>
      <c r="E65" s="151">
        <v>1417</v>
      </c>
      <c r="F65" s="151">
        <v>0</v>
      </c>
      <c r="G65" s="151">
        <v>0</v>
      </c>
      <c r="H65" s="151">
        <v>0</v>
      </c>
      <c r="I65" s="151"/>
      <c r="J65" s="151">
        <v>0</v>
      </c>
      <c r="K65" s="151">
        <v>0</v>
      </c>
      <c r="L65" s="151">
        <v>1316.2384</v>
      </c>
      <c r="M65" s="151">
        <v>0</v>
      </c>
      <c r="N65" s="151">
        <v>1316.2384</v>
      </c>
      <c r="O65" s="151">
        <v>0</v>
      </c>
      <c r="P65" s="151">
        <v>0</v>
      </c>
      <c r="Q65" s="151">
        <v>0</v>
      </c>
      <c r="R65" s="151">
        <v>0</v>
      </c>
      <c r="S65" s="151">
        <v>0</v>
      </c>
      <c r="T65" s="151">
        <v>0</v>
      </c>
      <c r="U65" s="151">
        <v>0</v>
      </c>
      <c r="V65" s="151">
        <v>0</v>
      </c>
      <c r="W65" s="151">
        <v>0</v>
      </c>
      <c r="X65" s="151">
        <v>0</v>
      </c>
      <c r="Y65" s="152">
        <v>0.92889089625970356</v>
      </c>
      <c r="Z65" s="152"/>
      <c r="AA65" s="152">
        <v>0.92889089625970356</v>
      </c>
      <c r="AB65" s="101"/>
      <c r="AC65" s="101"/>
      <c r="AD65" s="101"/>
      <c r="AE65" s="101"/>
      <c r="AF65" s="101"/>
      <c r="AG65" s="101"/>
    </row>
    <row r="66" spans="1:33" ht="21.75" customHeight="1" x14ac:dyDescent="0.25">
      <c r="A66" s="263">
        <v>54</v>
      </c>
      <c r="B66" s="150" t="s">
        <v>374</v>
      </c>
      <c r="C66" s="151">
        <v>2010</v>
      </c>
      <c r="D66" s="151">
        <v>0</v>
      </c>
      <c r="E66" s="151">
        <v>2010</v>
      </c>
      <c r="F66" s="151">
        <v>0</v>
      </c>
      <c r="G66" s="151">
        <v>0</v>
      </c>
      <c r="H66" s="151">
        <v>0</v>
      </c>
      <c r="I66" s="151"/>
      <c r="J66" s="151">
        <v>0</v>
      </c>
      <c r="K66" s="151">
        <v>0</v>
      </c>
      <c r="L66" s="151">
        <v>1880.260029</v>
      </c>
      <c r="M66" s="151">
        <v>0</v>
      </c>
      <c r="N66" s="151">
        <v>1856.1960799999999</v>
      </c>
      <c r="O66" s="151">
        <v>0</v>
      </c>
      <c r="P66" s="151">
        <v>0</v>
      </c>
      <c r="Q66" s="151">
        <v>0</v>
      </c>
      <c r="R66" s="151">
        <v>0</v>
      </c>
      <c r="S66" s="151">
        <v>0</v>
      </c>
      <c r="T66" s="151">
        <v>0</v>
      </c>
      <c r="U66" s="151">
        <v>0</v>
      </c>
      <c r="V66" s="151">
        <v>24.063949000000001</v>
      </c>
      <c r="W66" s="151">
        <v>0</v>
      </c>
      <c r="X66" s="151">
        <v>24.063949000000001</v>
      </c>
      <c r="Y66" s="152">
        <v>0.93545275074626866</v>
      </c>
      <c r="Z66" s="152"/>
      <c r="AA66" s="152">
        <v>0.92348063681592041</v>
      </c>
      <c r="AB66" s="101"/>
      <c r="AC66" s="101"/>
      <c r="AD66" s="101"/>
      <c r="AE66" s="101"/>
      <c r="AF66" s="101"/>
      <c r="AG66" s="101"/>
    </row>
    <row r="67" spans="1:33" ht="20.25" customHeight="1" x14ac:dyDescent="0.25">
      <c r="A67" s="263">
        <v>55</v>
      </c>
      <c r="B67" s="150" t="s">
        <v>375</v>
      </c>
      <c r="C67" s="151">
        <v>7304</v>
      </c>
      <c r="D67" s="151">
        <v>0</v>
      </c>
      <c r="E67" s="151">
        <v>7304</v>
      </c>
      <c r="F67" s="151">
        <v>0</v>
      </c>
      <c r="G67" s="151">
        <v>0</v>
      </c>
      <c r="H67" s="151">
        <v>0</v>
      </c>
      <c r="I67" s="151"/>
      <c r="J67" s="151">
        <v>0</v>
      </c>
      <c r="K67" s="151">
        <v>0</v>
      </c>
      <c r="L67" s="151">
        <v>6528.7534370000003</v>
      </c>
      <c r="M67" s="151">
        <v>0</v>
      </c>
      <c r="N67" s="151">
        <v>6372.622652</v>
      </c>
      <c r="O67" s="151">
        <v>0</v>
      </c>
      <c r="P67" s="151">
        <v>0</v>
      </c>
      <c r="Q67" s="151">
        <v>0</v>
      </c>
      <c r="R67" s="151">
        <v>0</v>
      </c>
      <c r="S67" s="151">
        <v>0</v>
      </c>
      <c r="T67" s="151">
        <v>0</v>
      </c>
      <c r="U67" s="151">
        <v>0</v>
      </c>
      <c r="V67" s="151">
        <v>156.130785</v>
      </c>
      <c r="W67" s="151">
        <v>0</v>
      </c>
      <c r="X67" s="151">
        <v>156.130785</v>
      </c>
      <c r="Y67" s="152">
        <v>0.89385999958926621</v>
      </c>
      <c r="Z67" s="152"/>
      <c r="AA67" s="152">
        <v>0.87248393373493971</v>
      </c>
      <c r="AB67" s="101"/>
      <c r="AC67" s="101"/>
      <c r="AD67" s="101"/>
      <c r="AE67" s="101"/>
      <c r="AF67" s="101"/>
      <c r="AG67" s="101"/>
    </row>
    <row r="68" spans="1:33" ht="26.25" customHeight="1" x14ac:dyDescent="0.25">
      <c r="A68" s="263">
        <v>56</v>
      </c>
      <c r="B68" s="150" t="s">
        <v>376</v>
      </c>
      <c r="C68" s="151">
        <v>10030.023000000001</v>
      </c>
      <c r="D68" s="151">
        <v>0</v>
      </c>
      <c r="E68" s="151">
        <v>10030.023000000001</v>
      </c>
      <c r="F68" s="151">
        <v>0</v>
      </c>
      <c r="G68" s="151">
        <v>0</v>
      </c>
      <c r="H68" s="151">
        <v>0</v>
      </c>
      <c r="I68" s="151"/>
      <c r="J68" s="151">
        <v>0</v>
      </c>
      <c r="K68" s="151">
        <v>0</v>
      </c>
      <c r="L68" s="151">
        <v>4194.4731890000003</v>
      </c>
      <c r="M68" s="151">
        <v>0</v>
      </c>
      <c r="N68" s="151">
        <v>4095.7565319999999</v>
      </c>
      <c r="O68" s="151">
        <v>0</v>
      </c>
      <c r="P68" s="151">
        <v>0</v>
      </c>
      <c r="Q68" s="151">
        <v>0</v>
      </c>
      <c r="R68" s="151">
        <v>0</v>
      </c>
      <c r="S68" s="151">
        <v>0</v>
      </c>
      <c r="T68" s="151">
        <v>0</v>
      </c>
      <c r="U68" s="151">
        <v>0</v>
      </c>
      <c r="V68" s="151">
        <v>98.716656999999998</v>
      </c>
      <c r="W68" s="151">
        <v>0</v>
      </c>
      <c r="X68" s="151">
        <v>98.716656999999998</v>
      </c>
      <c r="Y68" s="152">
        <v>0.41819178171376076</v>
      </c>
      <c r="Z68" s="152"/>
      <c r="AA68" s="152">
        <v>0.40834966500076814</v>
      </c>
      <c r="AB68" s="101"/>
      <c r="AC68" s="101"/>
      <c r="AD68" s="101"/>
      <c r="AE68" s="101"/>
      <c r="AF68" s="101"/>
      <c r="AG68" s="101"/>
    </row>
    <row r="69" spans="1:33" ht="18.75" customHeight="1" x14ac:dyDescent="0.25">
      <c r="A69" s="263">
        <v>57</v>
      </c>
      <c r="B69" s="150" t="s">
        <v>377</v>
      </c>
      <c r="C69" s="151">
        <v>1042</v>
      </c>
      <c r="D69" s="151">
        <v>0</v>
      </c>
      <c r="E69" s="151">
        <v>1042</v>
      </c>
      <c r="F69" s="151">
        <v>0</v>
      </c>
      <c r="G69" s="151">
        <v>0</v>
      </c>
      <c r="H69" s="151">
        <v>0</v>
      </c>
      <c r="I69" s="151"/>
      <c r="J69" s="151">
        <v>0</v>
      </c>
      <c r="K69" s="151">
        <v>0</v>
      </c>
      <c r="L69" s="151">
        <v>938.32765399999994</v>
      </c>
      <c r="M69" s="151">
        <v>0</v>
      </c>
      <c r="N69" s="151">
        <v>933.88722299999995</v>
      </c>
      <c r="O69" s="151">
        <v>0</v>
      </c>
      <c r="P69" s="151">
        <v>0</v>
      </c>
      <c r="Q69" s="151">
        <v>0</v>
      </c>
      <c r="R69" s="151">
        <v>0</v>
      </c>
      <c r="S69" s="151">
        <v>0</v>
      </c>
      <c r="T69" s="151">
        <v>0</v>
      </c>
      <c r="U69" s="151">
        <v>0</v>
      </c>
      <c r="V69" s="151">
        <v>4.4404310000000002</v>
      </c>
      <c r="W69" s="151">
        <v>0</v>
      </c>
      <c r="X69" s="151">
        <v>4.4404310000000002</v>
      </c>
      <c r="Y69" s="152">
        <v>0.90050638579654507</v>
      </c>
      <c r="Z69" s="152"/>
      <c r="AA69" s="152">
        <v>0.89624493570057573</v>
      </c>
      <c r="AB69" s="101"/>
      <c r="AC69" s="101"/>
      <c r="AD69" s="101"/>
      <c r="AE69" s="101"/>
      <c r="AF69" s="101"/>
      <c r="AG69" s="101"/>
    </row>
    <row r="70" spans="1:33" ht="16.5" customHeight="1" x14ac:dyDescent="0.25">
      <c r="A70" s="263">
        <v>58</v>
      </c>
      <c r="B70" s="150" t="s">
        <v>378</v>
      </c>
      <c r="C70" s="151">
        <v>1268</v>
      </c>
      <c r="D70" s="151">
        <v>0</v>
      </c>
      <c r="E70" s="151">
        <v>1268</v>
      </c>
      <c r="F70" s="151">
        <v>0</v>
      </c>
      <c r="G70" s="151">
        <v>0</v>
      </c>
      <c r="H70" s="151">
        <v>0</v>
      </c>
      <c r="I70" s="151"/>
      <c r="J70" s="151">
        <v>0</v>
      </c>
      <c r="K70" s="151">
        <v>0</v>
      </c>
      <c r="L70" s="151">
        <v>1074.3020570000001</v>
      </c>
      <c r="M70" s="151">
        <v>0</v>
      </c>
      <c r="N70" s="151">
        <v>1074.3020570000001</v>
      </c>
      <c r="O70" s="151">
        <v>0</v>
      </c>
      <c r="P70" s="151">
        <v>0</v>
      </c>
      <c r="Q70" s="151">
        <v>0</v>
      </c>
      <c r="R70" s="151">
        <v>0</v>
      </c>
      <c r="S70" s="151">
        <v>0</v>
      </c>
      <c r="T70" s="151">
        <v>0</v>
      </c>
      <c r="U70" s="151">
        <v>0</v>
      </c>
      <c r="V70" s="151">
        <v>0</v>
      </c>
      <c r="W70" s="151">
        <v>0</v>
      </c>
      <c r="X70" s="151">
        <v>0</v>
      </c>
      <c r="Y70" s="152">
        <v>0.84724136987381715</v>
      </c>
      <c r="Z70" s="152"/>
      <c r="AA70" s="152">
        <v>0.84724136987381715</v>
      </c>
      <c r="AB70" s="101"/>
      <c r="AC70" s="101"/>
      <c r="AD70" s="101"/>
      <c r="AE70" s="101"/>
      <c r="AF70" s="101"/>
      <c r="AG70" s="101"/>
    </row>
    <row r="71" spans="1:33" ht="18.75" customHeight="1" x14ac:dyDescent="0.25">
      <c r="A71" s="263">
        <v>59</v>
      </c>
      <c r="B71" s="150" t="s">
        <v>379</v>
      </c>
      <c r="C71" s="151">
        <v>1152</v>
      </c>
      <c r="D71" s="151">
        <v>0</v>
      </c>
      <c r="E71" s="151">
        <v>1152</v>
      </c>
      <c r="F71" s="151">
        <v>0</v>
      </c>
      <c r="G71" s="151">
        <v>0</v>
      </c>
      <c r="H71" s="151">
        <v>0</v>
      </c>
      <c r="I71" s="151"/>
      <c r="J71" s="151">
        <v>0</v>
      </c>
      <c r="K71" s="151">
        <v>0</v>
      </c>
      <c r="L71" s="151">
        <v>936.61643000000004</v>
      </c>
      <c r="M71" s="151">
        <v>0</v>
      </c>
      <c r="N71" s="151">
        <v>936.61643000000004</v>
      </c>
      <c r="O71" s="151">
        <v>0</v>
      </c>
      <c r="P71" s="151">
        <v>0</v>
      </c>
      <c r="Q71" s="151">
        <v>0</v>
      </c>
      <c r="R71" s="151">
        <v>0</v>
      </c>
      <c r="S71" s="151">
        <v>0</v>
      </c>
      <c r="T71" s="151">
        <v>0</v>
      </c>
      <c r="U71" s="151">
        <v>0</v>
      </c>
      <c r="V71" s="151">
        <v>0</v>
      </c>
      <c r="W71" s="151">
        <v>0</v>
      </c>
      <c r="X71" s="151">
        <v>0</v>
      </c>
      <c r="Y71" s="152">
        <v>0.81303509548611119</v>
      </c>
      <c r="Z71" s="152"/>
      <c r="AA71" s="152">
        <v>0.81303509548611119</v>
      </c>
      <c r="AB71" s="101"/>
      <c r="AC71" s="101"/>
      <c r="AD71" s="101"/>
      <c r="AE71" s="101"/>
      <c r="AF71" s="101"/>
      <c r="AG71" s="101"/>
    </row>
    <row r="72" spans="1:33" ht="18" customHeight="1" x14ac:dyDescent="0.25">
      <c r="A72" s="263">
        <v>60</v>
      </c>
      <c r="B72" s="150" t="s">
        <v>380</v>
      </c>
      <c r="C72" s="151">
        <v>1533</v>
      </c>
      <c r="D72" s="151">
        <v>0</v>
      </c>
      <c r="E72" s="151">
        <v>1533</v>
      </c>
      <c r="F72" s="151">
        <v>0</v>
      </c>
      <c r="G72" s="151">
        <v>0</v>
      </c>
      <c r="H72" s="151">
        <v>0</v>
      </c>
      <c r="I72" s="151"/>
      <c r="J72" s="151">
        <v>0</v>
      </c>
      <c r="K72" s="151">
        <v>0</v>
      </c>
      <c r="L72" s="151">
        <v>1331.078233</v>
      </c>
      <c r="M72" s="151">
        <v>0</v>
      </c>
      <c r="N72" s="151">
        <v>1325.078233</v>
      </c>
      <c r="O72" s="151">
        <v>0</v>
      </c>
      <c r="P72" s="151">
        <v>0</v>
      </c>
      <c r="Q72" s="151">
        <v>0</v>
      </c>
      <c r="R72" s="151">
        <v>0</v>
      </c>
      <c r="S72" s="151">
        <v>0</v>
      </c>
      <c r="T72" s="151">
        <v>0</v>
      </c>
      <c r="U72" s="151">
        <v>0</v>
      </c>
      <c r="V72" s="151">
        <v>6</v>
      </c>
      <c r="W72" s="151">
        <v>0</v>
      </c>
      <c r="X72" s="151">
        <v>6</v>
      </c>
      <c r="Y72" s="152">
        <v>0.86828325701239395</v>
      </c>
      <c r="Z72" s="152"/>
      <c r="AA72" s="152">
        <v>0.86436936268754072</v>
      </c>
      <c r="AB72" s="101"/>
      <c r="AC72" s="101"/>
      <c r="AD72" s="101"/>
      <c r="AE72" s="101"/>
      <c r="AF72" s="101"/>
      <c r="AG72" s="101"/>
    </row>
    <row r="73" spans="1:33" ht="16.5" customHeight="1" x14ac:dyDescent="0.25">
      <c r="A73" s="263">
        <v>61</v>
      </c>
      <c r="B73" s="150" t="s">
        <v>381</v>
      </c>
      <c r="C73" s="151">
        <v>4058</v>
      </c>
      <c r="D73" s="151">
        <v>0</v>
      </c>
      <c r="E73" s="151">
        <v>4058</v>
      </c>
      <c r="F73" s="151">
        <v>0</v>
      </c>
      <c r="G73" s="151">
        <v>0</v>
      </c>
      <c r="H73" s="151">
        <v>0</v>
      </c>
      <c r="I73" s="151"/>
      <c r="J73" s="151">
        <v>0</v>
      </c>
      <c r="K73" s="151">
        <v>0</v>
      </c>
      <c r="L73" s="151">
        <v>3502.5409450000002</v>
      </c>
      <c r="M73" s="151">
        <v>0</v>
      </c>
      <c r="N73" s="151">
        <v>3477.4957290000002</v>
      </c>
      <c r="O73" s="151">
        <v>0</v>
      </c>
      <c r="P73" s="151">
        <v>0</v>
      </c>
      <c r="Q73" s="151">
        <v>0</v>
      </c>
      <c r="R73" s="151">
        <v>0</v>
      </c>
      <c r="S73" s="151">
        <v>0</v>
      </c>
      <c r="T73" s="151">
        <v>0</v>
      </c>
      <c r="U73" s="151">
        <v>0</v>
      </c>
      <c r="V73" s="151">
        <v>25.045216</v>
      </c>
      <c r="W73" s="151">
        <v>0</v>
      </c>
      <c r="X73" s="151">
        <v>25.045216</v>
      </c>
      <c r="Y73" s="152">
        <v>0.86311999630359793</v>
      </c>
      <c r="Z73" s="152"/>
      <c r="AA73" s="152">
        <v>0.85694818358797442</v>
      </c>
      <c r="AB73" s="101"/>
      <c r="AC73" s="101"/>
      <c r="AD73" s="101"/>
      <c r="AE73" s="101"/>
      <c r="AF73" s="101"/>
      <c r="AG73" s="101"/>
    </row>
    <row r="74" spans="1:33" ht="26.25" customHeight="1" x14ac:dyDescent="0.25">
      <c r="A74" s="263">
        <v>62</v>
      </c>
      <c r="B74" s="150" t="s">
        <v>216</v>
      </c>
      <c r="C74" s="151">
        <v>4598</v>
      </c>
      <c r="D74" s="151">
        <v>0</v>
      </c>
      <c r="E74" s="151">
        <v>4598</v>
      </c>
      <c r="F74" s="151">
        <v>0</v>
      </c>
      <c r="G74" s="151">
        <v>0</v>
      </c>
      <c r="H74" s="151">
        <v>0</v>
      </c>
      <c r="I74" s="151"/>
      <c r="J74" s="151">
        <v>0</v>
      </c>
      <c r="K74" s="151">
        <v>0</v>
      </c>
      <c r="L74" s="151">
        <v>4398</v>
      </c>
      <c r="M74" s="151">
        <v>0</v>
      </c>
      <c r="N74" s="151">
        <v>4398</v>
      </c>
      <c r="O74" s="151">
        <v>0</v>
      </c>
      <c r="P74" s="151">
        <v>0</v>
      </c>
      <c r="Q74" s="151">
        <v>0</v>
      </c>
      <c r="R74" s="151">
        <v>0</v>
      </c>
      <c r="S74" s="151">
        <v>0</v>
      </c>
      <c r="T74" s="151">
        <v>0</v>
      </c>
      <c r="U74" s="151">
        <v>0</v>
      </c>
      <c r="V74" s="151">
        <v>0</v>
      </c>
      <c r="W74" s="151">
        <v>0</v>
      </c>
      <c r="X74" s="151">
        <v>0</v>
      </c>
      <c r="Y74" s="152">
        <v>0.95650282731622449</v>
      </c>
      <c r="Z74" s="152"/>
      <c r="AA74" s="152">
        <v>0.95650282731622449</v>
      </c>
      <c r="AB74" s="101"/>
      <c r="AC74" s="101"/>
      <c r="AD74" s="101"/>
      <c r="AE74" s="101"/>
      <c r="AF74" s="101"/>
      <c r="AG74" s="101"/>
    </row>
    <row r="75" spans="1:33" ht="26.25" customHeight="1" x14ac:dyDescent="0.25">
      <c r="A75" s="263">
        <v>63</v>
      </c>
      <c r="B75" s="150" t="s">
        <v>382</v>
      </c>
      <c r="C75" s="151">
        <v>900</v>
      </c>
      <c r="D75" s="151">
        <v>0</v>
      </c>
      <c r="E75" s="151">
        <v>900</v>
      </c>
      <c r="F75" s="151">
        <v>0</v>
      </c>
      <c r="G75" s="151">
        <v>0</v>
      </c>
      <c r="H75" s="151">
        <v>0</v>
      </c>
      <c r="I75" s="151"/>
      <c r="J75" s="151">
        <v>0</v>
      </c>
      <c r="K75" s="151">
        <v>0</v>
      </c>
      <c r="L75" s="151">
        <v>0</v>
      </c>
      <c r="M75" s="151">
        <v>0</v>
      </c>
      <c r="N75" s="151">
        <v>0</v>
      </c>
      <c r="O75" s="151">
        <v>0</v>
      </c>
      <c r="P75" s="151">
        <v>0</v>
      </c>
      <c r="Q75" s="151">
        <v>0</v>
      </c>
      <c r="R75" s="151">
        <v>0</v>
      </c>
      <c r="S75" s="151">
        <v>0</v>
      </c>
      <c r="T75" s="151">
        <v>0</v>
      </c>
      <c r="U75" s="151">
        <v>0</v>
      </c>
      <c r="V75" s="151">
        <v>0</v>
      </c>
      <c r="W75" s="151">
        <v>0</v>
      </c>
      <c r="X75" s="151">
        <v>0</v>
      </c>
      <c r="Y75" s="152">
        <v>0</v>
      </c>
      <c r="Z75" s="152"/>
      <c r="AA75" s="152">
        <v>0</v>
      </c>
      <c r="AB75" s="101"/>
      <c r="AC75" s="101"/>
      <c r="AD75" s="101"/>
      <c r="AE75" s="101"/>
      <c r="AF75" s="101"/>
      <c r="AG75" s="101"/>
    </row>
    <row r="76" spans="1:33" ht="26.25" customHeight="1" x14ac:dyDescent="0.25">
      <c r="A76" s="263">
        <v>64</v>
      </c>
      <c r="B76" s="150" t="s">
        <v>300</v>
      </c>
      <c r="C76" s="151">
        <v>432</v>
      </c>
      <c r="D76" s="151">
        <v>0</v>
      </c>
      <c r="E76" s="151">
        <v>432</v>
      </c>
      <c r="F76" s="151">
        <v>0</v>
      </c>
      <c r="G76" s="151">
        <v>0</v>
      </c>
      <c r="H76" s="151">
        <v>0</v>
      </c>
      <c r="I76" s="151"/>
      <c r="J76" s="151">
        <v>0</v>
      </c>
      <c r="K76" s="151">
        <v>0</v>
      </c>
      <c r="L76" s="151">
        <v>343</v>
      </c>
      <c r="M76" s="151">
        <v>0</v>
      </c>
      <c r="N76" s="151">
        <v>343</v>
      </c>
      <c r="O76" s="151">
        <v>0</v>
      </c>
      <c r="P76" s="151">
        <v>0</v>
      </c>
      <c r="Q76" s="151">
        <v>0</v>
      </c>
      <c r="R76" s="151">
        <v>0</v>
      </c>
      <c r="S76" s="151">
        <v>0</v>
      </c>
      <c r="T76" s="151">
        <v>0</v>
      </c>
      <c r="U76" s="151">
        <v>0</v>
      </c>
      <c r="V76" s="151">
        <v>0</v>
      </c>
      <c r="W76" s="151">
        <v>0</v>
      </c>
      <c r="X76" s="151">
        <v>0</v>
      </c>
      <c r="Y76" s="152">
        <v>0.79398148148148151</v>
      </c>
      <c r="Z76" s="152"/>
      <c r="AA76" s="152">
        <v>0.79398148148148151</v>
      </c>
      <c r="AB76" s="101"/>
      <c r="AC76" s="101"/>
      <c r="AD76" s="101"/>
      <c r="AE76" s="101"/>
      <c r="AF76" s="101"/>
      <c r="AG76" s="101"/>
    </row>
    <row r="77" spans="1:33" ht="26.25" customHeight="1" x14ac:dyDescent="0.25">
      <c r="A77" s="263">
        <v>65</v>
      </c>
      <c r="B77" s="150" t="s">
        <v>383</v>
      </c>
      <c r="C77" s="151">
        <v>15078</v>
      </c>
      <c r="D77" s="151">
        <v>0</v>
      </c>
      <c r="E77" s="151">
        <v>15078</v>
      </c>
      <c r="F77" s="151">
        <v>0</v>
      </c>
      <c r="G77" s="151">
        <v>0</v>
      </c>
      <c r="H77" s="151">
        <v>0</v>
      </c>
      <c r="I77" s="151"/>
      <c r="J77" s="151">
        <v>0</v>
      </c>
      <c r="K77" s="151">
        <v>0</v>
      </c>
      <c r="L77" s="151">
        <v>8701.6927410000008</v>
      </c>
      <c r="M77" s="151">
        <v>0</v>
      </c>
      <c r="N77" s="151">
        <v>8701.6927410000008</v>
      </c>
      <c r="O77" s="151">
        <v>0</v>
      </c>
      <c r="P77" s="151">
        <v>0</v>
      </c>
      <c r="Q77" s="151">
        <v>0</v>
      </c>
      <c r="R77" s="151">
        <v>0</v>
      </c>
      <c r="S77" s="151">
        <v>0</v>
      </c>
      <c r="T77" s="151">
        <v>0</v>
      </c>
      <c r="U77" s="151">
        <v>0</v>
      </c>
      <c r="V77" s="151">
        <v>0</v>
      </c>
      <c r="W77" s="151">
        <v>0</v>
      </c>
      <c r="X77" s="151">
        <v>0</v>
      </c>
      <c r="Y77" s="152">
        <v>0.57711186768802236</v>
      </c>
      <c r="Z77" s="152"/>
      <c r="AA77" s="152">
        <v>0.57711186768802236</v>
      </c>
      <c r="AB77" s="101"/>
      <c r="AC77" s="101"/>
      <c r="AD77" s="101"/>
      <c r="AE77" s="101"/>
      <c r="AF77" s="101"/>
      <c r="AG77" s="101"/>
    </row>
    <row r="78" spans="1:33" ht="26.25" customHeight="1" x14ac:dyDescent="0.25">
      <c r="A78" s="263">
        <v>66</v>
      </c>
      <c r="B78" s="150" t="s">
        <v>384</v>
      </c>
      <c r="C78" s="151">
        <v>4753.8</v>
      </c>
      <c r="D78" s="151">
        <v>0</v>
      </c>
      <c r="E78" s="151">
        <v>4753.8</v>
      </c>
      <c r="F78" s="151">
        <v>0</v>
      </c>
      <c r="G78" s="151">
        <v>0</v>
      </c>
      <c r="H78" s="151">
        <v>0</v>
      </c>
      <c r="I78" s="151"/>
      <c r="J78" s="151">
        <v>0</v>
      </c>
      <c r="K78" s="151">
        <v>0</v>
      </c>
      <c r="L78" s="151">
        <v>2747.4813880000002</v>
      </c>
      <c r="M78" s="151">
        <v>0</v>
      </c>
      <c r="N78" s="151">
        <v>2544.452675</v>
      </c>
      <c r="O78" s="151">
        <v>0</v>
      </c>
      <c r="P78" s="151">
        <v>0</v>
      </c>
      <c r="Q78" s="151">
        <v>0</v>
      </c>
      <c r="R78" s="151">
        <v>0</v>
      </c>
      <c r="S78" s="151">
        <v>0</v>
      </c>
      <c r="T78" s="151">
        <v>0</v>
      </c>
      <c r="U78" s="151">
        <v>0</v>
      </c>
      <c r="V78" s="151">
        <v>203.02871300000001</v>
      </c>
      <c r="W78" s="151">
        <v>0</v>
      </c>
      <c r="X78" s="151">
        <v>203.02871300000001</v>
      </c>
      <c r="Y78" s="152">
        <v>0.57795477049938992</v>
      </c>
      <c r="Z78" s="152"/>
      <c r="AA78" s="152">
        <v>0.53524605052799867</v>
      </c>
      <c r="AB78" s="101"/>
      <c r="AC78" s="101"/>
      <c r="AD78" s="101"/>
      <c r="AE78" s="101"/>
      <c r="AF78" s="101"/>
      <c r="AG78" s="101"/>
    </row>
    <row r="79" spans="1:33" ht="21" customHeight="1" x14ac:dyDescent="0.25">
      <c r="A79" s="263">
        <v>67</v>
      </c>
      <c r="B79" s="150" t="s">
        <v>385</v>
      </c>
      <c r="C79" s="151">
        <v>100308.27219600001</v>
      </c>
      <c r="D79" s="151">
        <v>0</v>
      </c>
      <c r="E79" s="151">
        <v>100308.27219600001</v>
      </c>
      <c r="F79" s="151">
        <v>0</v>
      </c>
      <c r="G79" s="151">
        <v>0</v>
      </c>
      <c r="H79" s="151">
        <v>0</v>
      </c>
      <c r="I79" s="151"/>
      <c r="J79" s="151">
        <v>0</v>
      </c>
      <c r="K79" s="151">
        <v>0</v>
      </c>
      <c r="L79" s="151">
        <v>100308.27219600001</v>
      </c>
      <c r="M79" s="151">
        <v>0</v>
      </c>
      <c r="N79" s="151">
        <v>100308.27219600001</v>
      </c>
      <c r="O79" s="151">
        <v>0</v>
      </c>
      <c r="P79" s="151">
        <v>0</v>
      </c>
      <c r="Q79" s="151">
        <v>0</v>
      </c>
      <c r="R79" s="151">
        <v>0</v>
      </c>
      <c r="S79" s="151">
        <v>0</v>
      </c>
      <c r="T79" s="151">
        <v>0</v>
      </c>
      <c r="U79" s="151">
        <v>0</v>
      </c>
      <c r="V79" s="151">
        <v>0</v>
      </c>
      <c r="W79" s="151">
        <v>0</v>
      </c>
      <c r="X79" s="151">
        <v>0</v>
      </c>
      <c r="Y79" s="152">
        <v>1</v>
      </c>
      <c r="Z79" s="152"/>
      <c r="AA79" s="152">
        <v>1</v>
      </c>
      <c r="AB79" s="101"/>
      <c r="AC79" s="101"/>
      <c r="AD79" s="101"/>
      <c r="AE79" s="101"/>
      <c r="AF79" s="101"/>
      <c r="AG79" s="101"/>
    </row>
    <row r="80" spans="1:33" ht="26.25" customHeight="1" x14ac:dyDescent="0.25">
      <c r="A80" s="263">
        <v>68</v>
      </c>
      <c r="B80" s="150" t="s">
        <v>217</v>
      </c>
      <c r="C80" s="151">
        <v>61</v>
      </c>
      <c r="D80" s="151">
        <v>0</v>
      </c>
      <c r="E80" s="151">
        <v>61</v>
      </c>
      <c r="F80" s="151">
        <v>0</v>
      </c>
      <c r="G80" s="151">
        <v>0</v>
      </c>
      <c r="H80" s="151">
        <v>0</v>
      </c>
      <c r="I80" s="151"/>
      <c r="J80" s="151">
        <v>0</v>
      </c>
      <c r="K80" s="151">
        <v>0</v>
      </c>
      <c r="L80" s="151">
        <v>61</v>
      </c>
      <c r="M80" s="151">
        <v>0</v>
      </c>
      <c r="N80" s="151">
        <v>61</v>
      </c>
      <c r="O80" s="151">
        <v>0</v>
      </c>
      <c r="P80" s="151">
        <v>0</v>
      </c>
      <c r="Q80" s="151"/>
      <c r="R80" s="151">
        <v>0</v>
      </c>
      <c r="S80" s="151">
        <v>0</v>
      </c>
      <c r="T80" s="151">
        <v>0</v>
      </c>
      <c r="U80" s="151">
        <v>0</v>
      </c>
      <c r="V80" s="151">
        <v>0</v>
      </c>
      <c r="W80" s="151">
        <v>0</v>
      </c>
      <c r="X80" s="151">
        <v>0</v>
      </c>
      <c r="Y80" s="152">
        <v>1</v>
      </c>
      <c r="Z80" s="152"/>
      <c r="AA80" s="152">
        <v>1</v>
      </c>
      <c r="AB80" s="101"/>
      <c r="AC80" s="101"/>
      <c r="AD80" s="101"/>
      <c r="AE80" s="101"/>
      <c r="AF80" s="101"/>
      <c r="AG80" s="101"/>
    </row>
    <row r="81" spans="1:33" ht="21" customHeight="1" x14ac:dyDescent="0.25">
      <c r="A81" s="263">
        <v>69</v>
      </c>
      <c r="B81" s="150" t="s">
        <v>386</v>
      </c>
      <c r="C81" s="151">
        <v>2689.288129</v>
      </c>
      <c r="D81" s="151">
        <v>0</v>
      </c>
      <c r="E81" s="151">
        <v>2689.288129</v>
      </c>
      <c r="F81" s="151">
        <v>0</v>
      </c>
      <c r="G81" s="151">
        <v>0</v>
      </c>
      <c r="H81" s="151">
        <v>0</v>
      </c>
      <c r="I81" s="151"/>
      <c r="J81" s="151">
        <v>0</v>
      </c>
      <c r="K81" s="151">
        <v>0</v>
      </c>
      <c r="L81" s="151">
        <v>1139.288129</v>
      </c>
      <c r="M81" s="151">
        <v>0</v>
      </c>
      <c r="N81" s="151">
        <v>1139.288129</v>
      </c>
      <c r="O81" s="151">
        <v>0</v>
      </c>
      <c r="P81" s="151">
        <v>0</v>
      </c>
      <c r="Q81" s="151">
        <v>0</v>
      </c>
      <c r="R81" s="151">
        <v>0</v>
      </c>
      <c r="S81" s="151">
        <v>0</v>
      </c>
      <c r="T81" s="151">
        <v>0</v>
      </c>
      <c r="U81" s="151">
        <v>0</v>
      </c>
      <c r="V81" s="151">
        <v>0</v>
      </c>
      <c r="W81" s="151">
        <v>0</v>
      </c>
      <c r="X81" s="151">
        <v>0</v>
      </c>
      <c r="Y81" s="152">
        <v>0.42363929573572295</v>
      </c>
      <c r="Z81" s="152"/>
      <c r="AA81" s="152">
        <v>0.42363929573572295</v>
      </c>
      <c r="AB81" s="101"/>
      <c r="AC81" s="101"/>
      <c r="AD81" s="101"/>
      <c r="AE81" s="101"/>
      <c r="AF81" s="101"/>
      <c r="AG81" s="101"/>
    </row>
    <row r="82" spans="1:33" ht="21.75" customHeight="1" x14ac:dyDescent="0.25">
      <c r="A82" s="263">
        <v>70</v>
      </c>
      <c r="B82" s="150" t="s">
        <v>387</v>
      </c>
      <c r="C82" s="151">
        <v>5210</v>
      </c>
      <c r="D82" s="151">
        <v>0</v>
      </c>
      <c r="E82" s="151">
        <v>5210</v>
      </c>
      <c r="F82" s="151">
        <v>0</v>
      </c>
      <c r="G82" s="151">
        <v>0</v>
      </c>
      <c r="H82" s="151">
        <v>0</v>
      </c>
      <c r="I82" s="151"/>
      <c r="J82" s="151">
        <v>0</v>
      </c>
      <c r="K82" s="151">
        <v>0</v>
      </c>
      <c r="L82" s="151">
        <v>3856.8</v>
      </c>
      <c r="M82" s="151">
        <v>0</v>
      </c>
      <c r="N82" s="151">
        <v>3856.8</v>
      </c>
      <c r="O82" s="151">
        <v>0</v>
      </c>
      <c r="P82" s="151">
        <v>0</v>
      </c>
      <c r="Q82" s="151">
        <v>0</v>
      </c>
      <c r="R82" s="151">
        <v>0</v>
      </c>
      <c r="S82" s="151">
        <v>0</v>
      </c>
      <c r="T82" s="151">
        <v>0</v>
      </c>
      <c r="U82" s="151">
        <v>0</v>
      </c>
      <c r="V82" s="151">
        <v>0</v>
      </c>
      <c r="W82" s="151">
        <v>0</v>
      </c>
      <c r="X82" s="151">
        <v>0</v>
      </c>
      <c r="Y82" s="152">
        <v>0.74026871401151639</v>
      </c>
      <c r="Z82" s="152"/>
      <c r="AA82" s="152">
        <v>0.74026871401151639</v>
      </c>
      <c r="AB82" s="101"/>
      <c r="AC82" s="101"/>
      <c r="AD82" s="101"/>
      <c r="AE82" s="101"/>
      <c r="AF82" s="101"/>
      <c r="AG82" s="101"/>
    </row>
    <row r="83" spans="1:33" ht="26.25" customHeight="1" x14ac:dyDescent="0.25">
      <c r="A83" s="263">
        <v>71</v>
      </c>
      <c r="B83" s="150" t="s">
        <v>388</v>
      </c>
      <c r="C83" s="151">
        <v>110248</v>
      </c>
      <c r="D83" s="151">
        <v>0</v>
      </c>
      <c r="E83" s="151">
        <v>110248</v>
      </c>
      <c r="F83" s="151">
        <v>0</v>
      </c>
      <c r="G83" s="151">
        <v>0</v>
      </c>
      <c r="H83" s="151">
        <v>0</v>
      </c>
      <c r="I83" s="151"/>
      <c r="J83" s="151">
        <v>0</v>
      </c>
      <c r="K83" s="151">
        <v>0</v>
      </c>
      <c r="L83" s="151">
        <v>110248</v>
      </c>
      <c r="M83" s="151">
        <v>0</v>
      </c>
      <c r="N83" s="151">
        <v>110248</v>
      </c>
      <c r="O83" s="151">
        <v>0</v>
      </c>
      <c r="P83" s="151">
        <v>0</v>
      </c>
      <c r="Q83" s="151">
        <v>0</v>
      </c>
      <c r="R83" s="151">
        <v>0</v>
      </c>
      <c r="S83" s="151">
        <v>0</v>
      </c>
      <c r="T83" s="151">
        <v>0</v>
      </c>
      <c r="U83" s="151">
        <v>0</v>
      </c>
      <c r="V83" s="151">
        <v>0</v>
      </c>
      <c r="W83" s="151">
        <v>0</v>
      </c>
      <c r="X83" s="151">
        <v>0</v>
      </c>
      <c r="Y83" s="152">
        <v>1</v>
      </c>
      <c r="Z83" s="152"/>
      <c r="AA83" s="152">
        <v>1</v>
      </c>
      <c r="AB83" s="101"/>
      <c r="AC83" s="101"/>
      <c r="AD83" s="101"/>
      <c r="AE83" s="101"/>
      <c r="AF83" s="101"/>
      <c r="AG83" s="101"/>
    </row>
    <row r="84" spans="1:33" ht="19.5" customHeight="1" x14ac:dyDescent="0.25">
      <c r="A84" s="263">
        <v>72</v>
      </c>
      <c r="B84" s="150" t="s">
        <v>389</v>
      </c>
      <c r="C84" s="151">
        <v>50883</v>
      </c>
      <c r="D84" s="151">
        <v>0</v>
      </c>
      <c r="E84" s="151">
        <v>50883</v>
      </c>
      <c r="F84" s="151">
        <v>0</v>
      </c>
      <c r="G84" s="151">
        <v>0</v>
      </c>
      <c r="H84" s="151">
        <v>0</v>
      </c>
      <c r="I84" s="151"/>
      <c r="J84" s="151">
        <v>0</v>
      </c>
      <c r="K84" s="151">
        <v>0</v>
      </c>
      <c r="L84" s="151">
        <v>31850.154957999999</v>
      </c>
      <c r="M84" s="151">
        <v>0</v>
      </c>
      <c r="N84" s="151">
        <v>30916.154957999999</v>
      </c>
      <c r="O84" s="151">
        <v>0</v>
      </c>
      <c r="P84" s="151">
        <v>0</v>
      </c>
      <c r="Q84" s="151">
        <v>0</v>
      </c>
      <c r="R84" s="151">
        <v>0</v>
      </c>
      <c r="S84" s="151">
        <v>0</v>
      </c>
      <c r="T84" s="151">
        <v>0</v>
      </c>
      <c r="U84" s="151">
        <v>0</v>
      </c>
      <c r="V84" s="151">
        <v>934</v>
      </c>
      <c r="W84" s="151">
        <v>0</v>
      </c>
      <c r="X84" s="151">
        <v>934</v>
      </c>
      <c r="Y84" s="152">
        <v>0.62594884259968941</v>
      </c>
      <c r="Z84" s="152"/>
      <c r="AA84" s="152">
        <v>0.60759300666234306</v>
      </c>
      <c r="AB84" s="101"/>
      <c r="AC84" s="101"/>
      <c r="AD84" s="101"/>
      <c r="AE84" s="101"/>
      <c r="AF84" s="101"/>
      <c r="AG84" s="101"/>
    </row>
    <row r="85" spans="1:33" ht="21.75" customHeight="1" x14ac:dyDescent="0.25">
      <c r="A85" s="263">
        <v>73</v>
      </c>
      <c r="B85" s="150" t="s">
        <v>390</v>
      </c>
      <c r="C85" s="151">
        <v>1024161.87009608</v>
      </c>
      <c r="D85" s="151">
        <v>0</v>
      </c>
      <c r="E85" s="151">
        <v>1024161.87009608</v>
      </c>
      <c r="F85" s="151">
        <v>0</v>
      </c>
      <c r="G85" s="151">
        <v>0</v>
      </c>
      <c r="H85" s="151">
        <v>0</v>
      </c>
      <c r="I85" s="151"/>
      <c r="J85" s="151">
        <v>0</v>
      </c>
      <c r="K85" s="151">
        <v>0</v>
      </c>
      <c r="L85" s="151">
        <v>844699.09201599995</v>
      </c>
      <c r="M85" s="151">
        <v>0</v>
      </c>
      <c r="N85" s="151">
        <v>835638.53433299996</v>
      </c>
      <c r="O85" s="151">
        <v>0</v>
      </c>
      <c r="P85" s="151">
        <v>0</v>
      </c>
      <c r="Q85" s="151">
        <v>0</v>
      </c>
      <c r="R85" s="151">
        <v>0</v>
      </c>
      <c r="S85" s="151">
        <v>0</v>
      </c>
      <c r="T85" s="151">
        <v>0</v>
      </c>
      <c r="U85" s="151">
        <v>0</v>
      </c>
      <c r="V85" s="151">
        <v>9060.5576830000009</v>
      </c>
      <c r="W85" s="151">
        <v>0</v>
      </c>
      <c r="X85" s="151">
        <v>9060.5576830000009</v>
      </c>
      <c r="Y85" s="152">
        <v>0.82477108031443891</v>
      </c>
      <c r="Z85" s="152"/>
      <c r="AA85" s="152">
        <v>0.81592427792161992</v>
      </c>
      <c r="AB85" s="101"/>
      <c r="AC85" s="101"/>
      <c r="AD85" s="101"/>
      <c r="AE85" s="101"/>
      <c r="AF85" s="101"/>
      <c r="AG85" s="101"/>
    </row>
    <row r="86" spans="1:33" ht="21" customHeight="1" x14ac:dyDescent="0.25">
      <c r="A86" s="263">
        <v>74</v>
      </c>
      <c r="B86" s="150" t="s">
        <v>391</v>
      </c>
      <c r="C86" s="151">
        <v>366447</v>
      </c>
      <c r="D86" s="151">
        <v>0</v>
      </c>
      <c r="E86" s="151">
        <v>366447</v>
      </c>
      <c r="F86" s="151">
        <v>0</v>
      </c>
      <c r="G86" s="151">
        <v>0</v>
      </c>
      <c r="H86" s="151">
        <v>0</v>
      </c>
      <c r="I86" s="151"/>
      <c r="J86" s="151">
        <v>0</v>
      </c>
      <c r="K86" s="151">
        <v>0</v>
      </c>
      <c r="L86" s="151">
        <v>338652.62053299998</v>
      </c>
      <c r="M86" s="151">
        <v>0</v>
      </c>
      <c r="N86" s="151">
        <v>329853.581649</v>
      </c>
      <c r="O86" s="151">
        <v>0</v>
      </c>
      <c r="P86" s="151">
        <v>0</v>
      </c>
      <c r="Q86" s="151">
        <v>0</v>
      </c>
      <c r="R86" s="151">
        <v>0</v>
      </c>
      <c r="S86" s="151">
        <v>0</v>
      </c>
      <c r="T86" s="151">
        <v>0</v>
      </c>
      <c r="U86" s="151">
        <v>0</v>
      </c>
      <c r="V86" s="151">
        <v>8799.0388839999996</v>
      </c>
      <c r="W86" s="151">
        <v>0</v>
      </c>
      <c r="X86" s="151">
        <v>8799.0388839999996</v>
      </c>
      <c r="Y86" s="152">
        <v>0.92415170688530668</v>
      </c>
      <c r="Z86" s="152"/>
      <c r="AA86" s="152">
        <v>0.90013994288123522</v>
      </c>
      <c r="AB86" s="101"/>
      <c r="AC86" s="101"/>
      <c r="AD86" s="101"/>
      <c r="AE86" s="101"/>
      <c r="AF86" s="101"/>
      <c r="AG86" s="101"/>
    </row>
    <row r="87" spans="1:33" ht="26.25" customHeight="1" x14ac:dyDescent="0.25">
      <c r="A87" s="263">
        <v>75</v>
      </c>
      <c r="B87" s="150" t="s">
        <v>392</v>
      </c>
      <c r="C87" s="151">
        <v>19041.349999999999</v>
      </c>
      <c r="D87" s="151">
        <v>0</v>
      </c>
      <c r="E87" s="151">
        <v>19041.349999999999</v>
      </c>
      <c r="F87" s="151">
        <v>0</v>
      </c>
      <c r="G87" s="151">
        <v>0</v>
      </c>
      <c r="H87" s="151">
        <v>0</v>
      </c>
      <c r="I87" s="151"/>
      <c r="J87" s="151">
        <v>0</v>
      </c>
      <c r="K87" s="151">
        <v>0</v>
      </c>
      <c r="L87" s="151">
        <v>13116.119422999998</v>
      </c>
      <c r="M87" s="151">
        <v>0</v>
      </c>
      <c r="N87" s="151">
        <v>12969.298392999999</v>
      </c>
      <c r="O87" s="151">
        <v>0</v>
      </c>
      <c r="P87" s="151">
        <v>0</v>
      </c>
      <c r="Q87" s="151">
        <v>0</v>
      </c>
      <c r="R87" s="151">
        <v>0</v>
      </c>
      <c r="S87" s="151">
        <v>0</v>
      </c>
      <c r="T87" s="151">
        <v>0</v>
      </c>
      <c r="U87" s="151">
        <v>0</v>
      </c>
      <c r="V87" s="151">
        <v>146.82103000000001</v>
      </c>
      <c r="W87" s="151">
        <v>0</v>
      </c>
      <c r="X87" s="151">
        <v>146.82103000000001</v>
      </c>
      <c r="Y87" s="152">
        <v>0.68882297857032193</v>
      </c>
      <c r="Z87" s="152"/>
      <c r="AA87" s="152">
        <v>0.68111233673032634</v>
      </c>
      <c r="AB87" s="101"/>
      <c r="AC87" s="101"/>
      <c r="AD87" s="101"/>
      <c r="AE87" s="101"/>
      <c r="AF87" s="101"/>
      <c r="AG87" s="101"/>
    </row>
    <row r="88" spans="1:33" ht="26.25" customHeight="1" x14ac:dyDescent="0.25">
      <c r="A88" s="263">
        <v>76</v>
      </c>
      <c r="B88" s="150" t="s">
        <v>342</v>
      </c>
      <c r="C88" s="151">
        <v>0</v>
      </c>
      <c r="D88" s="151">
        <v>0</v>
      </c>
      <c r="E88" s="151">
        <v>0</v>
      </c>
      <c r="F88" s="151">
        <v>0</v>
      </c>
      <c r="G88" s="151">
        <v>0</v>
      </c>
      <c r="H88" s="151">
        <v>0</v>
      </c>
      <c r="I88" s="151">
        <v>0</v>
      </c>
      <c r="J88" s="151">
        <v>0</v>
      </c>
      <c r="K88" s="151">
        <v>0</v>
      </c>
      <c r="L88" s="151">
        <v>9149.3014980000007</v>
      </c>
      <c r="M88" s="151">
        <v>0</v>
      </c>
      <c r="N88" s="151">
        <v>0</v>
      </c>
      <c r="O88" s="151">
        <v>0</v>
      </c>
      <c r="P88" s="151">
        <v>0</v>
      </c>
      <c r="Q88" s="151">
        <v>0</v>
      </c>
      <c r="R88" s="151">
        <v>0</v>
      </c>
      <c r="S88" s="151">
        <v>0</v>
      </c>
      <c r="T88" s="151">
        <v>0</v>
      </c>
      <c r="U88" s="151">
        <v>0</v>
      </c>
      <c r="V88" s="151">
        <v>9149.3014980000007</v>
      </c>
      <c r="W88" s="151">
        <v>0</v>
      </c>
      <c r="X88" s="151">
        <v>9149.3014980000007</v>
      </c>
      <c r="Y88" s="152"/>
      <c r="Z88" s="152"/>
      <c r="AA88" s="152"/>
      <c r="AB88" s="101"/>
      <c r="AC88" s="101"/>
      <c r="AD88" s="101"/>
      <c r="AE88" s="101"/>
      <c r="AF88" s="101"/>
      <c r="AG88" s="101"/>
    </row>
    <row r="89" spans="1:33" ht="26.25" customHeight="1" x14ac:dyDescent="0.25">
      <c r="A89" s="263">
        <v>77</v>
      </c>
      <c r="B89" s="150" t="s">
        <v>393</v>
      </c>
      <c r="C89" s="151">
        <v>0</v>
      </c>
      <c r="D89" s="151">
        <v>0</v>
      </c>
      <c r="E89" s="151">
        <v>0</v>
      </c>
      <c r="F89" s="151">
        <v>0</v>
      </c>
      <c r="G89" s="151">
        <v>0</v>
      </c>
      <c r="H89" s="151">
        <v>0</v>
      </c>
      <c r="I89" s="151"/>
      <c r="J89" s="151">
        <v>0</v>
      </c>
      <c r="K89" s="151">
        <v>0</v>
      </c>
      <c r="L89" s="151">
        <v>6229.4424959999997</v>
      </c>
      <c r="M89" s="151">
        <v>0</v>
      </c>
      <c r="N89" s="151">
        <v>0</v>
      </c>
      <c r="O89" s="151">
        <v>0</v>
      </c>
      <c r="P89" s="151">
        <v>0</v>
      </c>
      <c r="Q89" s="151">
        <v>0</v>
      </c>
      <c r="R89" s="151">
        <v>0</v>
      </c>
      <c r="S89" s="151">
        <v>0</v>
      </c>
      <c r="T89" s="151">
        <v>0</v>
      </c>
      <c r="U89" s="151">
        <v>0</v>
      </c>
      <c r="V89" s="151">
        <v>6229.4424959999997</v>
      </c>
      <c r="W89" s="151">
        <v>642.5</v>
      </c>
      <c r="X89" s="151">
        <v>5586.9424959999997</v>
      </c>
      <c r="Y89" s="152"/>
      <c r="Z89" s="152"/>
      <c r="AA89" s="152"/>
      <c r="AB89" s="101"/>
      <c r="AC89" s="101"/>
      <c r="AD89" s="101"/>
      <c r="AE89" s="101"/>
      <c r="AF89" s="101"/>
      <c r="AG89" s="101"/>
    </row>
    <row r="90" spans="1:33" ht="26.25" customHeight="1" x14ac:dyDescent="0.25">
      <c r="A90" s="263">
        <v>78</v>
      </c>
      <c r="B90" s="150" t="s">
        <v>394</v>
      </c>
      <c r="C90" s="151">
        <v>13201</v>
      </c>
      <c r="D90" s="151">
        <v>0</v>
      </c>
      <c r="E90" s="151">
        <v>13201</v>
      </c>
      <c r="F90" s="151">
        <v>0</v>
      </c>
      <c r="G90" s="151">
        <v>0</v>
      </c>
      <c r="H90" s="151">
        <v>0</v>
      </c>
      <c r="I90" s="151"/>
      <c r="J90" s="151">
        <v>0</v>
      </c>
      <c r="K90" s="151">
        <v>0</v>
      </c>
      <c r="L90" s="151">
        <v>9650.5950140000004</v>
      </c>
      <c r="M90" s="151">
        <v>0</v>
      </c>
      <c r="N90" s="151">
        <v>7691.1428809999998</v>
      </c>
      <c r="O90" s="151">
        <v>0</v>
      </c>
      <c r="P90" s="151">
        <v>0</v>
      </c>
      <c r="Q90" s="151">
        <v>0</v>
      </c>
      <c r="R90" s="151">
        <v>0</v>
      </c>
      <c r="S90" s="151">
        <v>0</v>
      </c>
      <c r="T90" s="151">
        <v>0</v>
      </c>
      <c r="U90" s="151">
        <v>0</v>
      </c>
      <c r="V90" s="151">
        <v>1959.452133</v>
      </c>
      <c r="W90" s="151">
        <v>0</v>
      </c>
      <c r="X90" s="151">
        <v>1959.452133</v>
      </c>
      <c r="Y90" s="152">
        <v>0.73105030028028184</v>
      </c>
      <c r="Z90" s="152"/>
      <c r="AA90" s="152">
        <v>0.58261820172714185</v>
      </c>
      <c r="AB90" s="101"/>
      <c r="AC90" s="101"/>
      <c r="AD90" s="101"/>
      <c r="AE90" s="101"/>
      <c r="AF90" s="101"/>
      <c r="AG90" s="101"/>
    </row>
    <row r="91" spans="1:33" ht="26.25" customHeight="1" x14ac:dyDescent="0.25">
      <c r="A91" s="263">
        <v>79</v>
      </c>
      <c r="B91" s="150" t="s">
        <v>344</v>
      </c>
      <c r="C91" s="151">
        <v>52524.33</v>
      </c>
      <c r="D91" s="151">
        <v>0</v>
      </c>
      <c r="E91" s="151">
        <v>52524.33</v>
      </c>
      <c r="F91" s="151">
        <v>0</v>
      </c>
      <c r="G91" s="151">
        <v>0</v>
      </c>
      <c r="H91" s="151">
        <v>0</v>
      </c>
      <c r="I91" s="151">
        <v>0</v>
      </c>
      <c r="J91" s="151">
        <v>0</v>
      </c>
      <c r="K91" s="151">
        <v>0</v>
      </c>
      <c r="L91" s="151">
        <v>43542.907987999999</v>
      </c>
      <c r="M91" s="151">
        <v>0</v>
      </c>
      <c r="N91" s="151">
        <v>43042.197939999998</v>
      </c>
      <c r="O91" s="151">
        <v>0</v>
      </c>
      <c r="P91" s="151">
        <v>0</v>
      </c>
      <c r="Q91" s="151">
        <v>0</v>
      </c>
      <c r="R91" s="151">
        <v>0</v>
      </c>
      <c r="S91" s="151">
        <v>0</v>
      </c>
      <c r="T91" s="151">
        <v>0</v>
      </c>
      <c r="U91" s="151">
        <v>0</v>
      </c>
      <c r="V91" s="151">
        <v>500.71004799999997</v>
      </c>
      <c r="W91" s="151">
        <v>0</v>
      </c>
      <c r="X91" s="151">
        <v>500.71004799999997</v>
      </c>
      <c r="Y91" s="152">
        <v>0.82900453919164696</v>
      </c>
      <c r="Z91" s="152"/>
      <c r="AA91" s="152">
        <v>0.81947162276986674</v>
      </c>
      <c r="AB91" s="101"/>
      <c r="AC91" s="101"/>
      <c r="AD91" s="101"/>
      <c r="AE91" s="101"/>
      <c r="AF91" s="101"/>
      <c r="AG91" s="101"/>
    </row>
    <row r="92" spans="1:33" ht="26.25" customHeight="1" x14ac:dyDescent="0.25">
      <c r="A92" s="263">
        <v>80</v>
      </c>
      <c r="B92" s="150" t="s">
        <v>395</v>
      </c>
      <c r="C92" s="151">
        <v>25364</v>
      </c>
      <c r="D92" s="151">
        <v>0</v>
      </c>
      <c r="E92" s="151">
        <v>25364</v>
      </c>
      <c r="F92" s="151">
        <v>0</v>
      </c>
      <c r="G92" s="151">
        <v>0</v>
      </c>
      <c r="H92" s="151">
        <v>0</v>
      </c>
      <c r="I92" s="151"/>
      <c r="J92" s="151">
        <v>0</v>
      </c>
      <c r="K92" s="151">
        <v>0</v>
      </c>
      <c r="L92" s="151">
        <v>19274.086486</v>
      </c>
      <c r="M92" s="151">
        <v>0</v>
      </c>
      <c r="N92" s="151">
        <v>18778.096953</v>
      </c>
      <c r="O92" s="151">
        <v>0</v>
      </c>
      <c r="P92" s="151">
        <v>0</v>
      </c>
      <c r="Q92" s="151">
        <v>0</v>
      </c>
      <c r="R92" s="151">
        <v>0</v>
      </c>
      <c r="S92" s="151">
        <v>0</v>
      </c>
      <c r="T92" s="151">
        <v>0</v>
      </c>
      <c r="U92" s="151">
        <v>0</v>
      </c>
      <c r="V92" s="151">
        <v>495.98953299999999</v>
      </c>
      <c r="W92" s="151">
        <v>0</v>
      </c>
      <c r="X92" s="151">
        <v>495.98953299999999</v>
      </c>
      <c r="Y92" s="152">
        <v>0.75989932526415394</v>
      </c>
      <c r="Z92" s="152"/>
      <c r="AA92" s="152">
        <v>0.74034446274246968</v>
      </c>
      <c r="AB92" s="101"/>
      <c r="AC92" s="101"/>
      <c r="AD92" s="101"/>
      <c r="AE92" s="101"/>
      <c r="AF92" s="101"/>
      <c r="AG92" s="101"/>
    </row>
    <row r="93" spans="1:33" ht="26.25" customHeight="1" x14ac:dyDescent="0.25">
      <c r="A93" s="263">
        <v>81</v>
      </c>
      <c r="B93" s="150" t="s">
        <v>345</v>
      </c>
      <c r="C93" s="151">
        <v>0</v>
      </c>
      <c r="D93" s="151">
        <v>0</v>
      </c>
      <c r="E93" s="151">
        <v>0</v>
      </c>
      <c r="F93" s="151">
        <v>0</v>
      </c>
      <c r="G93" s="151">
        <v>0</v>
      </c>
      <c r="H93" s="151">
        <v>0</v>
      </c>
      <c r="I93" s="151"/>
      <c r="J93" s="151">
        <v>0</v>
      </c>
      <c r="K93" s="151">
        <v>0</v>
      </c>
      <c r="L93" s="151">
        <v>0</v>
      </c>
      <c r="M93" s="151">
        <v>0</v>
      </c>
      <c r="N93" s="151">
        <v>0</v>
      </c>
      <c r="O93" s="151">
        <v>0</v>
      </c>
      <c r="P93" s="151">
        <v>0</v>
      </c>
      <c r="Q93" s="151">
        <v>0</v>
      </c>
      <c r="R93" s="151">
        <v>0</v>
      </c>
      <c r="S93" s="151">
        <v>0</v>
      </c>
      <c r="T93" s="151">
        <v>0</v>
      </c>
      <c r="U93" s="151">
        <v>0</v>
      </c>
      <c r="V93" s="151">
        <v>0</v>
      </c>
      <c r="W93" s="151">
        <v>0</v>
      </c>
      <c r="X93" s="151">
        <v>0</v>
      </c>
      <c r="Y93" s="152"/>
      <c r="Z93" s="152"/>
      <c r="AA93" s="152"/>
      <c r="AB93" s="101"/>
      <c r="AC93" s="101"/>
      <c r="AD93" s="101"/>
      <c r="AE93" s="101"/>
      <c r="AF93" s="101"/>
      <c r="AG93" s="101"/>
    </row>
    <row r="94" spans="1:33" ht="26.25" customHeight="1" x14ac:dyDescent="0.25">
      <c r="A94" s="263">
        <v>82</v>
      </c>
      <c r="B94" s="150" t="s">
        <v>396</v>
      </c>
      <c r="C94" s="151">
        <v>36438</v>
      </c>
      <c r="D94" s="151">
        <v>0</v>
      </c>
      <c r="E94" s="151">
        <v>36438</v>
      </c>
      <c r="F94" s="151">
        <v>0</v>
      </c>
      <c r="G94" s="151">
        <v>0</v>
      </c>
      <c r="H94" s="151">
        <v>0</v>
      </c>
      <c r="I94" s="151"/>
      <c r="J94" s="151">
        <v>0</v>
      </c>
      <c r="K94" s="151">
        <v>0</v>
      </c>
      <c r="L94" s="151">
        <v>36438</v>
      </c>
      <c r="M94" s="151">
        <v>0</v>
      </c>
      <c r="N94" s="151">
        <v>36438</v>
      </c>
      <c r="O94" s="151">
        <v>0</v>
      </c>
      <c r="P94" s="151">
        <v>0</v>
      </c>
      <c r="Q94" s="151">
        <v>0</v>
      </c>
      <c r="R94" s="151">
        <v>0</v>
      </c>
      <c r="S94" s="151">
        <v>0</v>
      </c>
      <c r="T94" s="151">
        <v>0</v>
      </c>
      <c r="U94" s="151">
        <v>0</v>
      </c>
      <c r="V94" s="151">
        <v>0</v>
      </c>
      <c r="W94" s="151">
        <v>0</v>
      </c>
      <c r="X94" s="151">
        <v>0</v>
      </c>
      <c r="Y94" s="152">
        <v>1</v>
      </c>
      <c r="Z94" s="152"/>
      <c r="AA94" s="152">
        <v>1</v>
      </c>
      <c r="AB94" s="101"/>
      <c r="AC94" s="101"/>
      <c r="AD94" s="101"/>
      <c r="AE94" s="101"/>
      <c r="AF94" s="101"/>
      <c r="AG94" s="101"/>
    </row>
    <row r="95" spans="1:33" ht="26.25" customHeight="1" x14ac:dyDescent="0.25">
      <c r="A95" s="263">
        <v>83</v>
      </c>
      <c r="B95" s="150" t="s">
        <v>346</v>
      </c>
      <c r="C95" s="151">
        <v>0</v>
      </c>
      <c r="D95" s="151">
        <v>0</v>
      </c>
      <c r="E95" s="151">
        <v>0</v>
      </c>
      <c r="F95" s="151">
        <v>0</v>
      </c>
      <c r="G95" s="151">
        <v>0</v>
      </c>
      <c r="H95" s="151">
        <v>0</v>
      </c>
      <c r="I95" s="151"/>
      <c r="J95" s="151">
        <v>0</v>
      </c>
      <c r="K95" s="151">
        <v>0</v>
      </c>
      <c r="L95" s="151">
        <v>0</v>
      </c>
      <c r="M95" s="151">
        <v>0</v>
      </c>
      <c r="N95" s="151">
        <v>0</v>
      </c>
      <c r="O95" s="151">
        <v>0</v>
      </c>
      <c r="P95" s="151">
        <v>0</v>
      </c>
      <c r="Q95" s="151">
        <v>0</v>
      </c>
      <c r="R95" s="151">
        <v>0</v>
      </c>
      <c r="S95" s="151">
        <v>0</v>
      </c>
      <c r="T95" s="151">
        <v>0</v>
      </c>
      <c r="U95" s="151">
        <v>0</v>
      </c>
      <c r="V95" s="151">
        <v>0</v>
      </c>
      <c r="W95" s="151">
        <v>0</v>
      </c>
      <c r="X95" s="151">
        <v>0</v>
      </c>
      <c r="Y95" s="152"/>
      <c r="Z95" s="152"/>
      <c r="AA95" s="152"/>
      <c r="AB95" s="101"/>
      <c r="AC95" s="101"/>
      <c r="AD95" s="101"/>
      <c r="AE95" s="101"/>
      <c r="AF95" s="101"/>
      <c r="AG95" s="101"/>
    </row>
    <row r="96" spans="1:33" ht="26.25" customHeight="1" x14ac:dyDescent="0.25">
      <c r="A96" s="263">
        <v>84</v>
      </c>
      <c r="B96" s="150" t="s">
        <v>397</v>
      </c>
      <c r="C96" s="151">
        <v>19721</v>
      </c>
      <c r="D96" s="151">
        <v>0</v>
      </c>
      <c r="E96" s="151">
        <v>19721</v>
      </c>
      <c r="F96" s="151">
        <v>0</v>
      </c>
      <c r="G96" s="151">
        <v>0</v>
      </c>
      <c r="H96" s="151">
        <v>0</v>
      </c>
      <c r="I96" s="151">
        <v>0</v>
      </c>
      <c r="J96" s="151">
        <v>0</v>
      </c>
      <c r="K96" s="151">
        <v>0</v>
      </c>
      <c r="L96" s="151">
        <v>16280.512868999998</v>
      </c>
      <c r="M96" s="151">
        <v>0</v>
      </c>
      <c r="N96" s="151">
        <v>16169.650970999999</v>
      </c>
      <c r="O96" s="151">
        <v>0</v>
      </c>
      <c r="P96" s="151">
        <v>0</v>
      </c>
      <c r="Q96" s="151">
        <v>0</v>
      </c>
      <c r="R96" s="151">
        <v>0</v>
      </c>
      <c r="S96" s="151">
        <v>0</v>
      </c>
      <c r="T96" s="151">
        <v>0</v>
      </c>
      <c r="U96" s="151">
        <v>0</v>
      </c>
      <c r="V96" s="151">
        <v>110.861898</v>
      </c>
      <c r="W96" s="151">
        <v>0</v>
      </c>
      <c r="X96" s="151">
        <v>110.861898</v>
      </c>
      <c r="Y96" s="152">
        <v>0.82554195370417316</v>
      </c>
      <c r="Z96" s="152"/>
      <c r="AA96" s="152">
        <v>0.81992043866943864</v>
      </c>
      <c r="AB96" s="101"/>
      <c r="AC96" s="101"/>
      <c r="AD96" s="101"/>
      <c r="AE96" s="101"/>
      <c r="AF96" s="101"/>
      <c r="AG96" s="101"/>
    </row>
    <row r="97" spans="1:33" ht="26.25" customHeight="1" x14ac:dyDescent="0.25">
      <c r="A97" s="263">
        <v>85</v>
      </c>
      <c r="B97" s="150" t="s">
        <v>398</v>
      </c>
      <c r="C97" s="151">
        <v>246607.12599999999</v>
      </c>
      <c r="D97" s="151">
        <v>0</v>
      </c>
      <c r="E97" s="151">
        <v>246607.12599999999</v>
      </c>
      <c r="F97" s="151">
        <v>0</v>
      </c>
      <c r="G97" s="151">
        <v>0</v>
      </c>
      <c r="H97" s="151">
        <v>0</v>
      </c>
      <c r="I97" s="151"/>
      <c r="J97" s="151">
        <v>0</v>
      </c>
      <c r="K97" s="151">
        <v>0</v>
      </c>
      <c r="L97" s="151">
        <v>212474.81953800001</v>
      </c>
      <c r="M97" s="151">
        <v>0</v>
      </c>
      <c r="N97" s="151">
        <v>210087.03781400001</v>
      </c>
      <c r="O97" s="151">
        <v>0</v>
      </c>
      <c r="P97" s="151">
        <v>0</v>
      </c>
      <c r="Q97" s="151">
        <v>0</v>
      </c>
      <c r="R97" s="151">
        <v>0</v>
      </c>
      <c r="S97" s="151">
        <v>0</v>
      </c>
      <c r="T97" s="151">
        <v>0</v>
      </c>
      <c r="U97" s="151">
        <v>0</v>
      </c>
      <c r="V97" s="151">
        <v>2387.7817239999999</v>
      </c>
      <c r="W97" s="151">
        <v>0</v>
      </c>
      <c r="X97" s="151">
        <v>2387.7817239999999</v>
      </c>
      <c r="Y97" s="152">
        <v>0.8615923756315137</v>
      </c>
      <c r="Z97" s="152"/>
      <c r="AA97" s="152">
        <v>0.85190984227276556</v>
      </c>
      <c r="AB97" s="101"/>
      <c r="AC97" s="101"/>
      <c r="AD97" s="101"/>
      <c r="AE97" s="101"/>
      <c r="AF97" s="101"/>
      <c r="AG97" s="101"/>
    </row>
    <row r="98" spans="1:33" ht="26.25" customHeight="1" x14ac:dyDescent="0.25">
      <c r="A98" s="263">
        <v>86</v>
      </c>
      <c r="B98" s="150" t="s">
        <v>399</v>
      </c>
      <c r="C98" s="151">
        <v>36206</v>
      </c>
      <c r="D98" s="151">
        <v>0</v>
      </c>
      <c r="E98" s="151">
        <v>36206</v>
      </c>
      <c r="F98" s="151">
        <v>0</v>
      </c>
      <c r="G98" s="151">
        <v>0</v>
      </c>
      <c r="H98" s="151">
        <v>0</v>
      </c>
      <c r="I98" s="151">
        <v>0</v>
      </c>
      <c r="J98" s="151">
        <v>0</v>
      </c>
      <c r="K98" s="151">
        <v>0</v>
      </c>
      <c r="L98" s="151">
        <v>19439.816014</v>
      </c>
      <c r="M98" s="151">
        <v>0</v>
      </c>
      <c r="N98" s="151">
        <v>16362.991882</v>
      </c>
      <c r="O98" s="151">
        <v>0</v>
      </c>
      <c r="P98" s="151">
        <v>0</v>
      </c>
      <c r="Q98" s="151">
        <v>0</v>
      </c>
      <c r="R98" s="151">
        <v>0</v>
      </c>
      <c r="S98" s="151">
        <v>0</v>
      </c>
      <c r="T98" s="151">
        <v>0</v>
      </c>
      <c r="U98" s="151">
        <v>0</v>
      </c>
      <c r="V98" s="151">
        <v>3076.8241320000002</v>
      </c>
      <c r="W98" s="151">
        <v>0</v>
      </c>
      <c r="X98" s="151">
        <v>3076.8241320000002</v>
      </c>
      <c r="Y98" s="152">
        <v>0.5369224994199856</v>
      </c>
      <c r="Z98" s="152"/>
      <c r="AA98" s="152">
        <v>0.45194144291001492</v>
      </c>
      <c r="AB98" s="101"/>
      <c r="AC98" s="101"/>
      <c r="AD98" s="101"/>
      <c r="AE98" s="101"/>
      <c r="AF98" s="101"/>
      <c r="AG98" s="101"/>
    </row>
    <row r="99" spans="1:33" ht="26.25" customHeight="1" x14ac:dyDescent="0.25">
      <c r="A99" s="263">
        <v>87</v>
      </c>
      <c r="B99" s="150" t="s">
        <v>400</v>
      </c>
      <c r="C99" s="151">
        <v>23739</v>
      </c>
      <c r="D99" s="151">
        <v>0</v>
      </c>
      <c r="E99" s="151">
        <v>23739</v>
      </c>
      <c r="F99" s="151">
        <v>0</v>
      </c>
      <c r="G99" s="151">
        <v>0</v>
      </c>
      <c r="H99" s="151">
        <v>0</v>
      </c>
      <c r="I99" s="151"/>
      <c r="J99" s="151">
        <v>0</v>
      </c>
      <c r="K99" s="151">
        <v>0</v>
      </c>
      <c r="L99" s="151">
        <v>23453.378690000001</v>
      </c>
      <c r="M99" s="151">
        <v>0</v>
      </c>
      <c r="N99" s="151">
        <v>23453.378690000001</v>
      </c>
      <c r="O99" s="151">
        <v>0</v>
      </c>
      <c r="P99" s="151">
        <v>0</v>
      </c>
      <c r="Q99" s="151">
        <v>0</v>
      </c>
      <c r="R99" s="151">
        <v>0</v>
      </c>
      <c r="S99" s="151">
        <v>0</v>
      </c>
      <c r="T99" s="151">
        <v>0</v>
      </c>
      <c r="U99" s="151">
        <v>0</v>
      </c>
      <c r="V99" s="151">
        <v>0</v>
      </c>
      <c r="W99" s="151">
        <v>0</v>
      </c>
      <c r="X99" s="151">
        <v>0</v>
      </c>
      <c r="Y99" s="152">
        <v>0.98796826698681506</v>
      </c>
      <c r="Z99" s="152"/>
      <c r="AA99" s="152">
        <v>0.98796826698681506</v>
      </c>
      <c r="AB99" s="101"/>
      <c r="AC99" s="101"/>
      <c r="AD99" s="101"/>
      <c r="AE99" s="101"/>
      <c r="AF99" s="101"/>
      <c r="AG99" s="101"/>
    </row>
    <row r="100" spans="1:33" ht="26.25" customHeight="1" x14ac:dyDescent="0.25">
      <c r="A100" s="263">
        <v>88</v>
      </c>
      <c r="B100" s="150" t="s">
        <v>401</v>
      </c>
      <c r="C100" s="151">
        <v>13293</v>
      </c>
      <c r="D100" s="151">
        <v>0</v>
      </c>
      <c r="E100" s="151">
        <v>13293</v>
      </c>
      <c r="F100" s="151">
        <v>0</v>
      </c>
      <c r="G100" s="151">
        <v>0</v>
      </c>
      <c r="H100" s="151">
        <v>0</v>
      </c>
      <c r="I100" s="151"/>
      <c r="J100" s="151">
        <v>0</v>
      </c>
      <c r="K100" s="151">
        <v>0</v>
      </c>
      <c r="L100" s="151">
        <v>14840.269634</v>
      </c>
      <c r="M100" s="151">
        <v>0</v>
      </c>
      <c r="N100" s="151">
        <v>9946.7485620000007</v>
      </c>
      <c r="O100" s="151">
        <v>0</v>
      </c>
      <c r="P100" s="151">
        <v>0</v>
      </c>
      <c r="Q100" s="151">
        <v>0</v>
      </c>
      <c r="R100" s="151">
        <v>0</v>
      </c>
      <c r="S100" s="151">
        <v>0</v>
      </c>
      <c r="T100" s="151">
        <v>0</v>
      </c>
      <c r="U100" s="151">
        <v>0</v>
      </c>
      <c r="V100" s="151">
        <v>4893.5210719999995</v>
      </c>
      <c r="W100" s="151">
        <v>0</v>
      </c>
      <c r="X100" s="151">
        <v>4893.5210719999995</v>
      </c>
      <c r="Y100" s="152">
        <v>1.1163973244564809</v>
      </c>
      <c r="Z100" s="152"/>
      <c r="AA100" s="152">
        <v>0.74826965786504185</v>
      </c>
      <c r="AB100" s="101"/>
      <c r="AC100" s="101"/>
      <c r="AD100" s="101"/>
      <c r="AE100" s="101"/>
      <c r="AF100" s="101"/>
      <c r="AG100" s="101"/>
    </row>
    <row r="101" spans="1:33" ht="26.25" customHeight="1" x14ac:dyDescent="0.25">
      <c r="A101" s="263">
        <v>89</v>
      </c>
      <c r="B101" s="150" t="s">
        <v>402</v>
      </c>
      <c r="C101" s="151">
        <v>17568.411871</v>
      </c>
      <c r="D101" s="151">
        <v>0</v>
      </c>
      <c r="E101" s="151">
        <v>17568.411871</v>
      </c>
      <c r="F101" s="151">
        <v>0</v>
      </c>
      <c r="G101" s="151">
        <v>0</v>
      </c>
      <c r="H101" s="151">
        <v>0</v>
      </c>
      <c r="I101" s="151"/>
      <c r="J101" s="151">
        <v>0</v>
      </c>
      <c r="K101" s="151">
        <v>0</v>
      </c>
      <c r="L101" s="151">
        <v>19060.913443000001</v>
      </c>
      <c r="M101" s="151">
        <v>0</v>
      </c>
      <c r="N101" s="151">
        <v>17200.316443</v>
      </c>
      <c r="O101" s="151">
        <v>0</v>
      </c>
      <c r="P101" s="151">
        <v>0</v>
      </c>
      <c r="Q101" s="151">
        <v>0</v>
      </c>
      <c r="R101" s="151">
        <v>0</v>
      </c>
      <c r="S101" s="151">
        <v>0</v>
      </c>
      <c r="T101" s="151">
        <v>0</v>
      </c>
      <c r="U101" s="151">
        <v>0</v>
      </c>
      <c r="V101" s="151">
        <v>1860.597</v>
      </c>
      <c r="W101" s="151">
        <v>1860.597</v>
      </c>
      <c r="X101" s="151">
        <v>0</v>
      </c>
      <c r="Y101" s="152">
        <v>1.0849536988863324</v>
      </c>
      <c r="Z101" s="152"/>
      <c r="AA101" s="152">
        <v>0.97904788260300224</v>
      </c>
      <c r="AB101" s="101"/>
      <c r="AC101" s="101"/>
      <c r="AD101" s="101"/>
      <c r="AE101" s="101"/>
      <c r="AF101" s="101"/>
      <c r="AG101" s="101"/>
    </row>
    <row r="102" spans="1:33" ht="26.25" customHeight="1" x14ac:dyDescent="0.25">
      <c r="A102" s="263">
        <v>90</v>
      </c>
      <c r="B102" s="150" t="s">
        <v>304</v>
      </c>
      <c r="C102" s="151">
        <v>13525.899857</v>
      </c>
      <c r="D102" s="151">
        <v>0</v>
      </c>
      <c r="E102" s="151">
        <v>13525.899857</v>
      </c>
      <c r="F102" s="151">
        <v>0</v>
      </c>
      <c r="G102" s="151">
        <v>0</v>
      </c>
      <c r="H102" s="151">
        <v>0</v>
      </c>
      <c r="I102" s="151"/>
      <c r="J102" s="151">
        <v>0</v>
      </c>
      <c r="K102" s="151">
        <v>0</v>
      </c>
      <c r="L102" s="151">
        <v>4702.8998570000003</v>
      </c>
      <c r="M102" s="151">
        <v>0</v>
      </c>
      <c r="N102" s="151">
        <v>4702.8998570000003</v>
      </c>
      <c r="O102" s="151">
        <v>0</v>
      </c>
      <c r="P102" s="151">
        <v>0</v>
      </c>
      <c r="Q102" s="151">
        <v>0</v>
      </c>
      <c r="R102" s="151">
        <v>0</v>
      </c>
      <c r="S102" s="151">
        <v>0</v>
      </c>
      <c r="T102" s="151">
        <v>0</v>
      </c>
      <c r="U102" s="151">
        <v>0</v>
      </c>
      <c r="V102" s="151">
        <v>0</v>
      </c>
      <c r="W102" s="151">
        <v>0</v>
      </c>
      <c r="X102" s="151">
        <v>0</v>
      </c>
      <c r="Y102" s="152">
        <v>0.34769589503992437</v>
      </c>
      <c r="Z102" s="152"/>
      <c r="AA102" s="152">
        <v>0.34769589503992437</v>
      </c>
      <c r="AB102" s="101"/>
      <c r="AC102" s="101"/>
      <c r="AD102" s="101"/>
      <c r="AE102" s="101"/>
      <c r="AF102" s="101"/>
      <c r="AG102" s="101"/>
    </row>
    <row r="103" spans="1:33" ht="26.25" customHeight="1" x14ac:dyDescent="0.25">
      <c r="A103" s="263">
        <v>91</v>
      </c>
      <c r="B103" s="150" t="s">
        <v>403</v>
      </c>
      <c r="C103" s="151">
        <v>15000</v>
      </c>
      <c r="D103" s="151">
        <v>0</v>
      </c>
      <c r="E103" s="151">
        <v>15000</v>
      </c>
      <c r="F103" s="151">
        <v>0</v>
      </c>
      <c r="G103" s="151">
        <v>0</v>
      </c>
      <c r="H103" s="151">
        <v>0</v>
      </c>
      <c r="I103" s="151"/>
      <c r="J103" s="151">
        <v>0</v>
      </c>
      <c r="K103" s="151">
        <v>0</v>
      </c>
      <c r="L103" s="151">
        <v>15248.199788</v>
      </c>
      <c r="M103" s="151">
        <v>0</v>
      </c>
      <c r="N103" s="151">
        <v>15248.199788</v>
      </c>
      <c r="O103" s="151">
        <v>0</v>
      </c>
      <c r="P103" s="151">
        <v>0</v>
      </c>
      <c r="Q103" s="151">
        <v>0</v>
      </c>
      <c r="R103" s="151">
        <v>0</v>
      </c>
      <c r="S103" s="151">
        <v>0</v>
      </c>
      <c r="T103" s="151">
        <v>0</v>
      </c>
      <c r="U103" s="151">
        <v>0</v>
      </c>
      <c r="V103" s="151">
        <v>0</v>
      </c>
      <c r="W103" s="151">
        <v>0</v>
      </c>
      <c r="X103" s="151">
        <v>0</v>
      </c>
      <c r="Y103" s="152">
        <v>1.0165466525333333</v>
      </c>
      <c r="Z103" s="152"/>
      <c r="AA103" s="152">
        <v>1.0165466525333333</v>
      </c>
      <c r="AB103" s="101"/>
      <c r="AC103" s="101"/>
      <c r="AD103" s="101"/>
      <c r="AE103" s="101"/>
      <c r="AF103" s="101"/>
      <c r="AG103" s="101"/>
    </row>
    <row r="104" spans="1:33" ht="26.25" customHeight="1" x14ac:dyDescent="0.25">
      <c r="A104" s="263">
        <v>92</v>
      </c>
      <c r="B104" s="150" t="s">
        <v>404</v>
      </c>
      <c r="C104" s="151">
        <v>15000</v>
      </c>
      <c r="D104" s="151">
        <v>0</v>
      </c>
      <c r="E104" s="151">
        <v>15000</v>
      </c>
      <c r="F104" s="151">
        <v>0</v>
      </c>
      <c r="G104" s="151">
        <v>0</v>
      </c>
      <c r="H104" s="151">
        <v>0</v>
      </c>
      <c r="I104" s="151"/>
      <c r="J104" s="151">
        <v>0</v>
      </c>
      <c r="K104" s="151">
        <v>0</v>
      </c>
      <c r="L104" s="151">
        <v>10288.381348999999</v>
      </c>
      <c r="M104" s="151">
        <v>0</v>
      </c>
      <c r="N104" s="151">
        <v>10288.381348999999</v>
      </c>
      <c r="O104" s="151">
        <v>0</v>
      </c>
      <c r="P104" s="151">
        <v>0</v>
      </c>
      <c r="Q104" s="151">
        <v>0</v>
      </c>
      <c r="R104" s="151">
        <v>0</v>
      </c>
      <c r="S104" s="151">
        <v>0</v>
      </c>
      <c r="T104" s="151">
        <v>0</v>
      </c>
      <c r="U104" s="151">
        <v>0</v>
      </c>
      <c r="V104" s="151">
        <v>0</v>
      </c>
      <c r="W104" s="151">
        <v>0</v>
      </c>
      <c r="X104" s="151">
        <v>0</v>
      </c>
      <c r="Y104" s="152">
        <v>0.68589208993333328</v>
      </c>
      <c r="Z104" s="152"/>
      <c r="AA104" s="152">
        <v>0.68589208993333328</v>
      </c>
      <c r="AB104" s="101"/>
      <c r="AC104" s="101"/>
      <c r="AD104" s="101"/>
      <c r="AE104" s="101"/>
      <c r="AF104" s="101"/>
      <c r="AG104" s="101"/>
    </row>
    <row r="105" spans="1:33" ht="26.25" customHeight="1" x14ac:dyDescent="0.25">
      <c r="A105" s="263">
        <v>93</v>
      </c>
      <c r="B105" s="150" t="s">
        <v>405</v>
      </c>
      <c r="C105" s="151">
        <v>6000</v>
      </c>
      <c r="D105" s="151">
        <v>0</v>
      </c>
      <c r="E105" s="151">
        <v>6000</v>
      </c>
      <c r="F105" s="151">
        <v>0</v>
      </c>
      <c r="G105" s="151">
        <v>0</v>
      </c>
      <c r="H105" s="151">
        <v>0</v>
      </c>
      <c r="I105" s="151"/>
      <c r="J105" s="151">
        <v>0</v>
      </c>
      <c r="K105" s="151">
        <v>0</v>
      </c>
      <c r="L105" s="151">
        <v>5557.330731</v>
      </c>
      <c r="M105" s="151">
        <v>0</v>
      </c>
      <c r="N105" s="151">
        <v>5557.330731</v>
      </c>
      <c r="O105" s="151">
        <v>0</v>
      </c>
      <c r="P105" s="151">
        <v>0</v>
      </c>
      <c r="Q105" s="151">
        <v>0</v>
      </c>
      <c r="R105" s="151">
        <v>0</v>
      </c>
      <c r="S105" s="151">
        <v>0</v>
      </c>
      <c r="T105" s="151">
        <v>0</v>
      </c>
      <c r="U105" s="151">
        <v>0</v>
      </c>
      <c r="V105" s="151">
        <v>0</v>
      </c>
      <c r="W105" s="151">
        <v>0</v>
      </c>
      <c r="X105" s="151">
        <v>0</v>
      </c>
      <c r="Y105" s="152">
        <v>0.92622178850000003</v>
      </c>
      <c r="Z105" s="152"/>
      <c r="AA105" s="152">
        <v>0.92622178850000003</v>
      </c>
      <c r="AB105" s="101"/>
      <c r="AC105" s="101"/>
      <c r="AD105" s="101"/>
      <c r="AE105" s="101"/>
      <c r="AF105" s="101"/>
      <c r="AG105" s="101"/>
    </row>
    <row r="106" spans="1:33" ht="26.25" customHeight="1" x14ac:dyDescent="0.25">
      <c r="A106" s="263">
        <v>94</v>
      </c>
      <c r="B106" s="150" t="s">
        <v>299</v>
      </c>
      <c r="C106" s="151">
        <v>4000</v>
      </c>
      <c r="D106" s="151">
        <v>0</v>
      </c>
      <c r="E106" s="151">
        <v>4000</v>
      </c>
      <c r="F106" s="151">
        <v>0</v>
      </c>
      <c r="G106" s="151">
        <v>0</v>
      </c>
      <c r="H106" s="151">
        <v>0</v>
      </c>
      <c r="I106" s="151"/>
      <c r="J106" s="151">
        <v>0</v>
      </c>
      <c r="K106" s="151">
        <v>0</v>
      </c>
      <c r="L106" s="151">
        <v>3556.7356930000001</v>
      </c>
      <c r="M106" s="151">
        <v>0</v>
      </c>
      <c r="N106" s="151">
        <v>3556.7356930000001</v>
      </c>
      <c r="O106" s="151">
        <v>0</v>
      </c>
      <c r="P106" s="151">
        <v>0</v>
      </c>
      <c r="Q106" s="151"/>
      <c r="R106" s="151">
        <v>0</v>
      </c>
      <c r="S106" s="151">
        <v>0</v>
      </c>
      <c r="T106" s="151">
        <v>0</v>
      </c>
      <c r="U106" s="151">
        <v>0</v>
      </c>
      <c r="V106" s="151">
        <v>0</v>
      </c>
      <c r="W106" s="151">
        <v>0</v>
      </c>
      <c r="X106" s="151">
        <v>0</v>
      </c>
      <c r="Y106" s="152">
        <v>0.88918392325000006</v>
      </c>
      <c r="Z106" s="152"/>
      <c r="AA106" s="152">
        <v>0.88918392325000006</v>
      </c>
      <c r="AB106" s="101"/>
      <c r="AC106" s="101"/>
      <c r="AD106" s="101"/>
      <c r="AE106" s="101"/>
      <c r="AF106" s="101"/>
      <c r="AG106" s="101"/>
    </row>
    <row r="107" spans="1:33" ht="26.25" customHeight="1" x14ac:dyDescent="0.25">
      <c r="A107" s="263">
        <v>95</v>
      </c>
      <c r="B107" s="150" t="s">
        <v>406</v>
      </c>
      <c r="C107" s="151">
        <v>8</v>
      </c>
      <c r="D107" s="151">
        <v>0</v>
      </c>
      <c r="E107" s="151">
        <v>8</v>
      </c>
      <c r="F107" s="151">
        <v>0</v>
      </c>
      <c r="G107" s="151">
        <v>0</v>
      </c>
      <c r="H107" s="151">
        <v>0</v>
      </c>
      <c r="I107" s="151"/>
      <c r="J107" s="151">
        <v>0</v>
      </c>
      <c r="K107" s="151">
        <v>0</v>
      </c>
      <c r="L107" s="151"/>
      <c r="M107" s="151">
        <v>0</v>
      </c>
      <c r="N107" s="151">
        <v>0</v>
      </c>
      <c r="O107" s="151">
        <v>0</v>
      </c>
      <c r="P107" s="151">
        <v>0</v>
      </c>
      <c r="Q107" s="151"/>
      <c r="R107" s="151">
        <v>0</v>
      </c>
      <c r="S107" s="151">
        <v>0</v>
      </c>
      <c r="T107" s="151">
        <v>0</v>
      </c>
      <c r="U107" s="151">
        <v>0</v>
      </c>
      <c r="V107" s="151">
        <v>0</v>
      </c>
      <c r="W107" s="151">
        <v>0</v>
      </c>
      <c r="X107" s="151">
        <v>0</v>
      </c>
      <c r="Y107" s="152">
        <v>0</v>
      </c>
      <c r="Z107" s="152"/>
      <c r="AA107" s="152">
        <v>0</v>
      </c>
      <c r="AB107" s="101"/>
      <c r="AC107" s="101"/>
      <c r="AD107" s="101"/>
      <c r="AE107" s="101"/>
      <c r="AF107" s="101"/>
      <c r="AG107" s="101"/>
    </row>
    <row r="108" spans="1:33" ht="26.25" customHeight="1" x14ac:dyDescent="0.25">
      <c r="A108" s="263">
        <v>96</v>
      </c>
      <c r="B108" s="150" t="s">
        <v>407</v>
      </c>
      <c r="C108" s="151">
        <v>27</v>
      </c>
      <c r="D108" s="151">
        <v>0</v>
      </c>
      <c r="E108" s="151">
        <v>27</v>
      </c>
      <c r="F108" s="151">
        <v>0</v>
      </c>
      <c r="G108" s="151">
        <v>0</v>
      </c>
      <c r="H108" s="151">
        <v>0</v>
      </c>
      <c r="I108" s="151"/>
      <c r="J108" s="151">
        <v>0</v>
      </c>
      <c r="K108" s="151">
        <v>0</v>
      </c>
      <c r="L108" s="151"/>
      <c r="M108" s="151">
        <v>0</v>
      </c>
      <c r="N108" s="151">
        <v>0</v>
      </c>
      <c r="O108" s="151">
        <v>0</v>
      </c>
      <c r="P108" s="151">
        <v>0</v>
      </c>
      <c r="Q108" s="151"/>
      <c r="R108" s="151">
        <v>0</v>
      </c>
      <c r="S108" s="151">
        <v>0</v>
      </c>
      <c r="T108" s="151">
        <v>0</v>
      </c>
      <c r="U108" s="151">
        <v>0</v>
      </c>
      <c r="V108" s="151">
        <v>0</v>
      </c>
      <c r="W108" s="151">
        <v>0</v>
      </c>
      <c r="X108" s="151">
        <v>0</v>
      </c>
      <c r="Y108" s="152">
        <v>0</v>
      </c>
      <c r="Z108" s="152"/>
      <c r="AA108" s="152">
        <v>0</v>
      </c>
      <c r="AB108" s="101"/>
      <c r="AC108" s="101"/>
      <c r="AD108" s="101"/>
      <c r="AE108" s="101"/>
      <c r="AF108" s="101"/>
      <c r="AG108" s="101"/>
    </row>
    <row r="109" spans="1:33" ht="26.25" customHeight="1" x14ac:dyDescent="0.25">
      <c r="A109" s="263">
        <v>97</v>
      </c>
      <c r="B109" s="150" t="s">
        <v>408</v>
      </c>
      <c r="C109" s="151">
        <v>1200</v>
      </c>
      <c r="D109" s="151">
        <v>0</v>
      </c>
      <c r="E109" s="151">
        <v>1200</v>
      </c>
      <c r="F109" s="151">
        <v>0</v>
      </c>
      <c r="G109" s="151">
        <v>0</v>
      </c>
      <c r="H109" s="151">
        <v>0</v>
      </c>
      <c r="I109" s="151"/>
      <c r="J109" s="151">
        <v>0</v>
      </c>
      <c r="K109" s="151">
        <v>0</v>
      </c>
      <c r="L109" s="151">
        <v>0</v>
      </c>
      <c r="M109" s="151">
        <v>0</v>
      </c>
      <c r="N109" s="151">
        <v>0</v>
      </c>
      <c r="O109" s="151">
        <v>0</v>
      </c>
      <c r="P109" s="151">
        <v>0</v>
      </c>
      <c r="Q109" s="151"/>
      <c r="R109" s="151">
        <v>0</v>
      </c>
      <c r="S109" s="151">
        <v>0</v>
      </c>
      <c r="T109" s="151">
        <v>0</v>
      </c>
      <c r="U109" s="151">
        <v>0</v>
      </c>
      <c r="V109" s="151">
        <v>0</v>
      </c>
      <c r="W109" s="151">
        <v>0</v>
      </c>
      <c r="X109" s="151">
        <v>0</v>
      </c>
      <c r="Y109" s="152">
        <v>0</v>
      </c>
      <c r="Z109" s="152"/>
      <c r="AA109" s="152">
        <v>0</v>
      </c>
      <c r="AB109" s="101"/>
      <c r="AC109" s="101"/>
      <c r="AD109" s="101"/>
      <c r="AE109" s="101"/>
      <c r="AF109" s="101"/>
      <c r="AG109" s="101"/>
    </row>
    <row r="110" spans="1:33" ht="26.25" customHeight="1" x14ac:dyDescent="0.25">
      <c r="A110" s="263">
        <v>98</v>
      </c>
      <c r="B110" s="150" t="s">
        <v>409</v>
      </c>
      <c r="C110" s="151">
        <v>56384</v>
      </c>
      <c r="D110" s="151">
        <v>0</v>
      </c>
      <c r="E110" s="151">
        <v>56384</v>
      </c>
      <c r="F110" s="151">
        <v>0</v>
      </c>
      <c r="G110" s="151">
        <v>0</v>
      </c>
      <c r="H110" s="151">
        <v>0</v>
      </c>
      <c r="I110" s="151"/>
      <c r="J110" s="151">
        <v>0</v>
      </c>
      <c r="K110" s="151">
        <v>0</v>
      </c>
      <c r="L110" s="151">
        <v>52278.656340000001</v>
      </c>
      <c r="M110" s="151">
        <v>0</v>
      </c>
      <c r="N110" s="151">
        <v>52278.656340000001</v>
      </c>
      <c r="O110" s="151">
        <v>0</v>
      </c>
      <c r="P110" s="151">
        <v>0</v>
      </c>
      <c r="Q110" s="151">
        <v>0</v>
      </c>
      <c r="R110" s="151">
        <v>0</v>
      </c>
      <c r="S110" s="151">
        <v>0</v>
      </c>
      <c r="T110" s="151">
        <v>0</v>
      </c>
      <c r="U110" s="151">
        <v>0</v>
      </c>
      <c r="V110" s="151">
        <v>0</v>
      </c>
      <c r="W110" s="151">
        <v>0</v>
      </c>
      <c r="X110" s="151">
        <v>0</v>
      </c>
      <c r="Y110" s="152">
        <v>0.92718956335130531</v>
      </c>
      <c r="Z110" s="152"/>
      <c r="AA110" s="152">
        <v>0.92718956335130531</v>
      </c>
      <c r="AB110" s="101"/>
      <c r="AC110" s="101"/>
      <c r="AD110" s="101"/>
      <c r="AE110" s="101"/>
      <c r="AF110" s="101"/>
      <c r="AG110" s="101"/>
    </row>
    <row r="111" spans="1:33" ht="26.25" customHeight="1" x14ac:dyDescent="0.25">
      <c r="A111" s="263">
        <v>99</v>
      </c>
      <c r="B111" s="150" t="s">
        <v>410</v>
      </c>
      <c r="C111" s="151">
        <v>24227</v>
      </c>
      <c r="D111" s="151">
        <v>0</v>
      </c>
      <c r="E111" s="151">
        <v>24227</v>
      </c>
      <c r="F111" s="151">
        <v>0</v>
      </c>
      <c r="G111" s="151">
        <v>0</v>
      </c>
      <c r="H111" s="151">
        <v>0</v>
      </c>
      <c r="I111" s="151"/>
      <c r="J111" s="151">
        <v>0</v>
      </c>
      <c r="K111" s="151">
        <v>0</v>
      </c>
      <c r="L111" s="151">
        <v>16664.696754000001</v>
      </c>
      <c r="M111" s="151">
        <v>0</v>
      </c>
      <c r="N111" s="151">
        <v>15601.924222</v>
      </c>
      <c r="O111" s="151">
        <v>0</v>
      </c>
      <c r="P111" s="151">
        <v>0</v>
      </c>
      <c r="Q111" s="151">
        <v>0</v>
      </c>
      <c r="R111" s="151">
        <v>0</v>
      </c>
      <c r="S111" s="151">
        <v>0</v>
      </c>
      <c r="T111" s="151">
        <v>0</v>
      </c>
      <c r="U111" s="151">
        <v>0</v>
      </c>
      <c r="V111" s="151">
        <v>1062.772532</v>
      </c>
      <c r="W111" s="151">
        <v>0</v>
      </c>
      <c r="X111" s="151">
        <v>1062.772532</v>
      </c>
      <c r="Y111" s="152">
        <v>0.68785638973046603</v>
      </c>
      <c r="Z111" s="152"/>
      <c r="AA111" s="152">
        <v>0.64398911223015642</v>
      </c>
      <c r="AB111" s="101"/>
      <c r="AC111" s="101"/>
      <c r="AD111" s="101"/>
      <c r="AE111" s="101"/>
      <c r="AF111" s="101"/>
      <c r="AG111" s="101"/>
    </row>
    <row r="112" spans="1:33" ht="26.25" customHeight="1" x14ac:dyDescent="0.25">
      <c r="A112" s="263">
        <v>100</v>
      </c>
      <c r="B112" s="150" t="s">
        <v>411</v>
      </c>
      <c r="C112" s="151">
        <v>71304</v>
      </c>
      <c r="D112" s="151">
        <v>0</v>
      </c>
      <c r="E112" s="151">
        <v>71304</v>
      </c>
      <c r="F112" s="151">
        <v>0</v>
      </c>
      <c r="G112" s="151">
        <v>0</v>
      </c>
      <c r="H112" s="151">
        <v>0</v>
      </c>
      <c r="I112" s="151"/>
      <c r="J112" s="151">
        <v>0</v>
      </c>
      <c r="K112" s="151">
        <v>0</v>
      </c>
      <c r="L112" s="151">
        <v>55687.439483000002</v>
      </c>
      <c r="M112" s="151">
        <v>0</v>
      </c>
      <c r="N112" s="151">
        <v>55687.439483000002</v>
      </c>
      <c r="O112" s="151">
        <v>0</v>
      </c>
      <c r="P112" s="151">
        <v>0</v>
      </c>
      <c r="Q112" s="151">
        <v>0</v>
      </c>
      <c r="R112" s="151">
        <v>0</v>
      </c>
      <c r="S112" s="151">
        <v>0</v>
      </c>
      <c r="T112" s="151">
        <v>0</v>
      </c>
      <c r="U112" s="151">
        <v>0</v>
      </c>
      <c r="V112" s="151">
        <v>0</v>
      </c>
      <c r="W112" s="151">
        <v>0</v>
      </c>
      <c r="X112" s="151">
        <v>0</v>
      </c>
      <c r="Y112" s="152">
        <v>0.78098619268203751</v>
      </c>
      <c r="Z112" s="152"/>
      <c r="AA112" s="152">
        <v>0.78098619268203751</v>
      </c>
      <c r="AB112" s="101"/>
      <c r="AC112" s="101"/>
      <c r="AD112" s="101"/>
      <c r="AE112" s="101"/>
      <c r="AF112" s="101"/>
      <c r="AG112" s="101"/>
    </row>
    <row r="113" spans="1:33" ht="26.25" customHeight="1" x14ac:dyDescent="0.25">
      <c r="A113" s="263">
        <v>101</v>
      </c>
      <c r="B113" s="150" t="s">
        <v>412</v>
      </c>
      <c r="C113" s="151">
        <v>932</v>
      </c>
      <c r="D113" s="151">
        <v>0</v>
      </c>
      <c r="E113" s="151">
        <v>932</v>
      </c>
      <c r="F113" s="151">
        <v>0</v>
      </c>
      <c r="G113" s="151">
        <v>0</v>
      </c>
      <c r="H113" s="151">
        <v>0</v>
      </c>
      <c r="I113" s="151"/>
      <c r="J113" s="151">
        <v>0</v>
      </c>
      <c r="K113" s="151">
        <v>0</v>
      </c>
      <c r="L113" s="151">
        <v>962</v>
      </c>
      <c r="M113" s="151">
        <v>0</v>
      </c>
      <c r="N113" s="151">
        <v>962</v>
      </c>
      <c r="O113" s="151">
        <v>0</v>
      </c>
      <c r="P113" s="151">
        <v>0</v>
      </c>
      <c r="Q113" s="151">
        <v>0</v>
      </c>
      <c r="R113" s="151">
        <v>0</v>
      </c>
      <c r="S113" s="151">
        <v>0</v>
      </c>
      <c r="T113" s="151">
        <v>0</v>
      </c>
      <c r="U113" s="151">
        <v>0</v>
      </c>
      <c r="V113" s="151">
        <v>0</v>
      </c>
      <c r="W113" s="151">
        <v>0</v>
      </c>
      <c r="X113" s="151">
        <v>0</v>
      </c>
      <c r="Y113" s="152">
        <v>1.0321888412017168</v>
      </c>
      <c r="Z113" s="152"/>
      <c r="AA113" s="152">
        <v>1.0321888412017168</v>
      </c>
      <c r="AB113" s="101"/>
      <c r="AC113" s="101"/>
      <c r="AD113" s="101"/>
      <c r="AE113" s="101"/>
      <c r="AF113" s="101"/>
      <c r="AG113" s="101"/>
    </row>
    <row r="114" spans="1:33" ht="26.25" customHeight="1" x14ac:dyDescent="0.25">
      <c r="A114" s="263">
        <v>102</v>
      </c>
      <c r="B114" s="150" t="s">
        <v>413</v>
      </c>
      <c r="C114" s="151">
        <v>18454</v>
      </c>
      <c r="D114" s="151">
        <v>0</v>
      </c>
      <c r="E114" s="151">
        <v>18454</v>
      </c>
      <c r="F114" s="151">
        <v>0</v>
      </c>
      <c r="G114" s="151">
        <v>0</v>
      </c>
      <c r="H114" s="151">
        <v>0</v>
      </c>
      <c r="I114" s="151"/>
      <c r="J114" s="151">
        <v>0</v>
      </c>
      <c r="K114" s="151">
        <v>0</v>
      </c>
      <c r="L114" s="151">
        <v>17781.284656</v>
      </c>
      <c r="M114" s="151">
        <v>0</v>
      </c>
      <c r="N114" s="151">
        <v>17092.098209</v>
      </c>
      <c r="O114" s="151">
        <v>0</v>
      </c>
      <c r="P114" s="151">
        <v>0</v>
      </c>
      <c r="Q114" s="151">
        <v>0</v>
      </c>
      <c r="R114" s="151">
        <v>0</v>
      </c>
      <c r="S114" s="151">
        <v>0</v>
      </c>
      <c r="T114" s="151">
        <v>0</v>
      </c>
      <c r="U114" s="151">
        <v>0</v>
      </c>
      <c r="V114" s="151">
        <v>689.18644700000004</v>
      </c>
      <c r="W114" s="151">
        <v>0</v>
      </c>
      <c r="X114" s="151">
        <v>689.18644700000004</v>
      </c>
      <c r="Y114" s="152">
        <v>0.9635463669665113</v>
      </c>
      <c r="Z114" s="152"/>
      <c r="AA114" s="152">
        <v>0.92620018472959786</v>
      </c>
      <c r="AB114" s="101"/>
      <c r="AC114" s="101"/>
      <c r="AD114" s="101"/>
      <c r="AE114" s="101"/>
      <c r="AF114" s="101"/>
      <c r="AG114" s="101"/>
    </row>
    <row r="115" spans="1:33" ht="26.25" customHeight="1" x14ac:dyDescent="0.25">
      <c r="A115" s="263">
        <v>103</v>
      </c>
      <c r="B115" s="150" t="s">
        <v>280</v>
      </c>
      <c r="C115" s="151">
        <v>1289.2</v>
      </c>
      <c r="D115" s="151">
        <v>0</v>
      </c>
      <c r="E115" s="151">
        <v>1289.2</v>
      </c>
      <c r="F115" s="151">
        <v>0</v>
      </c>
      <c r="G115" s="151">
        <v>0</v>
      </c>
      <c r="H115" s="151">
        <v>0</v>
      </c>
      <c r="I115" s="151"/>
      <c r="J115" s="151">
        <v>0</v>
      </c>
      <c r="K115" s="151">
        <v>0</v>
      </c>
      <c r="L115" s="151">
        <v>1289.2</v>
      </c>
      <c r="M115" s="151">
        <v>0</v>
      </c>
      <c r="N115" s="151">
        <v>1289.2</v>
      </c>
      <c r="O115" s="151">
        <v>0</v>
      </c>
      <c r="P115" s="151">
        <v>0</v>
      </c>
      <c r="Q115" s="151">
        <v>0</v>
      </c>
      <c r="R115" s="151">
        <v>0</v>
      </c>
      <c r="S115" s="151">
        <v>0</v>
      </c>
      <c r="T115" s="151">
        <v>0</v>
      </c>
      <c r="U115" s="151">
        <v>0</v>
      </c>
      <c r="V115" s="151">
        <v>0</v>
      </c>
      <c r="W115" s="151">
        <v>0</v>
      </c>
      <c r="X115" s="151">
        <v>0</v>
      </c>
      <c r="Y115" s="152">
        <v>1</v>
      </c>
      <c r="Z115" s="152"/>
      <c r="AA115" s="152">
        <v>1</v>
      </c>
      <c r="AB115" s="101"/>
      <c r="AC115" s="101"/>
      <c r="AD115" s="101"/>
      <c r="AE115" s="101"/>
      <c r="AF115" s="101"/>
      <c r="AG115" s="101"/>
    </row>
    <row r="116" spans="1:33" ht="26.25" customHeight="1" x14ac:dyDescent="0.25">
      <c r="A116" s="263">
        <v>104</v>
      </c>
      <c r="B116" s="150" t="s">
        <v>414</v>
      </c>
      <c r="C116" s="151">
        <v>202</v>
      </c>
      <c r="D116" s="151">
        <v>0</v>
      </c>
      <c r="E116" s="151">
        <v>202</v>
      </c>
      <c r="F116" s="151">
        <v>0</v>
      </c>
      <c r="G116" s="151">
        <v>0</v>
      </c>
      <c r="H116" s="151">
        <v>0</v>
      </c>
      <c r="I116" s="151"/>
      <c r="J116" s="151">
        <v>0</v>
      </c>
      <c r="K116" s="151">
        <v>0</v>
      </c>
      <c r="L116" s="151">
        <v>202</v>
      </c>
      <c r="M116" s="151">
        <v>0</v>
      </c>
      <c r="N116" s="151">
        <v>202</v>
      </c>
      <c r="O116" s="151">
        <v>0</v>
      </c>
      <c r="P116" s="151">
        <v>0</v>
      </c>
      <c r="Q116" s="151">
        <v>0</v>
      </c>
      <c r="R116" s="151">
        <v>0</v>
      </c>
      <c r="S116" s="151">
        <v>0</v>
      </c>
      <c r="T116" s="151">
        <v>0</v>
      </c>
      <c r="U116" s="151">
        <v>0</v>
      </c>
      <c r="V116" s="151">
        <v>0</v>
      </c>
      <c r="W116" s="151">
        <v>0</v>
      </c>
      <c r="X116" s="151">
        <v>0</v>
      </c>
      <c r="Y116" s="152">
        <v>1</v>
      </c>
      <c r="Z116" s="152"/>
      <c r="AA116" s="152">
        <v>1</v>
      </c>
      <c r="AB116" s="101"/>
      <c r="AC116" s="101"/>
      <c r="AD116" s="101"/>
      <c r="AE116" s="101"/>
      <c r="AF116" s="101"/>
      <c r="AG116" s="101"/>
    </row>
    <row r="117" spans="1:33" ht="26.25" customHeight="1" x14ac:dyDescent="0.25">
      <c r="A117" s="263">
        <v>105</v>
      </c>
      <c r="B117" s="150" t="s">
        <v>415</v>
      </c>
      <c r="C117" s="151">
        <v>1850.85</v>
      </c>
      <c r="D117" s="151">
        <v>0</v>
      </c>
      <c r="E117" s="151">
        <v>1850.85</v>
      </c>
      <c r="F117" s="151">
        <v>0</v>
      </c>
      <c r="G117" s="151">
        <v>0</v>
      </c>
      <c r="H117" s="151">
        <v>0</v>
      </c>
      <c r="I117" s="151"/>
      <c r="J117" s="151">
        <v>0</v>
      </c>
      <c r="K117" s="151">
        <v>0</v>
      </c>
      <c r="L117" s="151">
        <v>1850.85</v>
      </c>
      <c r="M117" s="151">
        <v>0</v>
      </c>
      <c r="N117" s="151">
        <v>1850.85</v>
      </c>
      <c r="O117" s="151">
        <v>0</v>
      </c>
      <c r="P117" s="151">
        <v>0</v>
      </c>
      <c r="Q117" s="151"/>
      <c r="R117" s="151">
        <v>0</v>
      </c>
      <c r="S117" s="151">
        <v>0</v>
      </c>
      <c r="T117" s="151">
        <v>0</v>
      </c>
      <c r="U117" s="151">
        <v>0</v>
      </c>
      <c r="V117" s="151">
        <v>0</v>
      </c>
      <c r="W117" s="151">
        <v>0</v>
      </c>
      <c r="X117" s="151">
        <v>0</v>
      </c>
      <c r="Y117" s="152">
        <v>1</v>
      </c>
      <c r="Z117" s="152"/>
      <c r="AA117" s="152">
        <v>1</v>
      </c>
      <c r="AB117" s="101"/>
      <c r="AC117" s="101"/>
      <c r="AD117" s="101"/>
      <c r="AE117" s="101"/>
      <c r="AF117" s="101"/>
      <c r="AG117" s="101"/>
    </row>
    <row r="118" spans="1:33" ht="26.25" customHeight="1" x14ac:dyDescent="0.25">
      <c r="A118" s="263">
        <v>106</v>
      </c>
      <c r="B118" s="150" t="s">
        <v>416</v>
      </c>
      <c r="C118" s="151">
        <v>488.83199999999999</v>
      </c>
      <c r="D118" s="151">
        <v>0</v>
      </c>
      <c r="E118" s="151">
        <v>488.83199999999999</v>
      </c>
      <c r="F118" s="151">
        <v>0</v>
      </c>
      <c r="G118" s="151">
        <v>0</v>
      </c>
      <c r="H118" s="151">
        <v>0</v>
      </c>
      <c r="I118" s="151"/>
      <c r="J118" s="151">
        <v>0</v>
      </c>
      <c r="K118" s="151">
        <v>0</v>
      </c>
      <c r="L118" s="151">
        <v>488.83199999999999</v>
      </c>
      <c r="M118" s="151">
        <v>0</v>
      </c>
      <c r="N118" s="151">
        <v>488.83199999999999</v>
      </c>
      <c r="O118" s="151">
        <v>0</v>
      </c>
      <c r="P118" s="151">
        <v>0</v>
      </c>
      <c r="Q118" s="151">
        <v>0</v>
      </c>
      <c r="R118" s="151">
        <v>0</v>
      </c>
      <c r="S118" s="151">
        <v>0</v>
      </c>
      <c r="T118" s="151">
        <v>0</v>
      </c>
      <c r="U118" s="151">
        <v>0</v>
      </c>
      <c r="V118" s="151">
        <v>0</v>
      </c>
      <c r="W118" s="151">
        <v>0</v>
      </c>
      <c r="X118" s="151">
        <v>0</v>
      </c>
      <c r="Y118" s="152">
        <v>1</v>
      </c>
      <c r="Z118" s="152"/>
      <c r="AA118" s="152">
        <v>1</v>
      </c>
      <c r="AB118" s="101"/>
      <c r="AC118" s="101"/>
      <c r="AD118" s="101"/>
      <c r="AE118" s="101"/>
      <c r="AF118" s="101"/>
      <c r="AG118" s="101"/>
    </row>
    <row r="119" spans="1:33" ht="26.25" customHeight="1" x14ac:dyDescent="0.25">
      <c r="A119" s="263">
        <v>107</v>
      </c>
      <c r="B119" s="150" t="s">
        <v>417</v>
      </c>
      <c r="C119" s="151">
        <v>179.37799999999999</v>
      </c>
      <c r="D119" s="151">
        <v>0</v>
      </c>
      <c r="E119" s="151">
        <v>179.37799999999999</v>
      </c>
      <c r="F119" s="151">
        <v>0</v>
      </c>
      <c r="G119" s="151">
        <v>0</v>
      </c>
      <c r="H119" s="151">
        <v>0</v>
      </c>
      <c r="I119" s="151"/>
      <c r="J119" s="151">
        <v>0</v>
      </c>
      <c r="K119" s="151">
        <v>0</v>
      </c>
      <c r="L119" s="151">
        <v>179.37799999999999</v>
      </c>
      <c r="M119" s="151">
        <v>0</v>
      </c>
      <c r="N119" s="151">
        <v>179.37799999999999</v>
      </c>
      <c r="O119" s="151">
        <v>0</v>
      </c>
      <c r="P119" s="151">
        <v>0</v>
      </c>
      <c r="Q119" s="151">
        <v>0</v>
      </c>
      <c r="R119" s="151">
        <v>0</v>
      </c>
      <c r="S119" s="151">
        <v>0</v>
      </c>
      <c r="T119" s="151">
        <v>0</v>
      </c>
      <c r="U119" s="151">
        <v>0</v>
      </c>
      <c r="V119" s="151">
        <v>0</v>
      </c>
      <c r="W119" s="151">
        <v>0</v>
      </c>
      <c r="X119" s="151">
        <v>0</v>
      </c>
      <c r="Y119" s="152">
        <v>1</v>
      </c>
      <c r="Z119" s="152"/>
      <c r="AA119" s="152">
        <v>1</v>
      </c>
      <c r="AB119" s="101"/>
      <c r="AC119" s="101"/>
      <c r="AD119" s="101"/>
      <c r="AE119" s="101"/>
      <c r="AF119" s="101"/>
      <c r="AG119" s="101"/>
    </row>
    <row r="120" spans="1:33" ht="26.25" customHeight="1" x14ac:dyDescent="0.25">
      <c r="A120" s="263">
        <v>108</v>
      </c>
      <c r="B120" s="150" t="s">
        <v>418</v>
      </c>
      <c r="C120" s="151">
        <v>77.9298</v>
      </c>
      <c r="D120" s="151">
        <v>0</v>
      </c>
      <c r="E120" s="151">
        <v>77.9298</v>
      </c>
      <c r="F120" s="151">
        <v>0</v>
      </c>
      <c r="G120" s="151">
        <v>0</v>
      </c>
      <c r="H120" s="151">
        <v>0</v>
      </c>
      <c r="I120" s="151"/>
      <c r="J120" s="151">
        <v>0</v>
      </c>
      <c r="K120" s="151">
        <v>0</v>
      </c>
      <c r="L120" s="151">
        <v>77.9298</v>
      </c>
      <c r="M120" s="151">
        <v>0</v>
      </c>
      <c r="N120" s="151">
        <v>77.9298</v>
      </c>
      <c r="O120" s="151">
        <v>0</v>
      </c>
      <c r="P120" s="151">
        <v>0</v>
      </c>
      <c r="Q120" s="151">
        <v>0</v>
      </c>
      <c r="R120" s="151">
        <v>0</v>
      </c>
      <c r="S120" s="151">
        <v>0</v>
      </c>
      <c r="T120" s="151">
        <v>0</v>
      </c>
      <c r="U120" s="151">
        <v>0</v>
      </c>
      <c r="V120" s="151">
        <v>0</v>
      </c>
      <c r="W120" s="151">
        <v>0</v>
      </c>
      <c r="X120" s="151">
        <v>0</v>
      </c>
      <c r="Y120" s="152">
        <v>1</v>
      </c>
      <c r="Z120" s="152"/>
      <c r="AA120" s="152">
        <v>1</v>
      </c>
      <c r="AB120" s="101"/>
      <c r="AC120" s="101"/>
      <c r="AD120" s="101"/>
      <c r="AE120" s="101"/>
      <c r="AF120" s="101"/>
      <c r="AG120" s="101"/>
    </row>
    <row r="121" spans="1:33" ht="26.25" customHeight="1" x14ac:dyDescent="0.25">
      <c r="A121" s="263">
        <v>109</v>
      </c>
      <c r="B121" s="150" t="s">
        <v>419</v>
      </c>
      <c r="C121" s="151">
        <v>900</v>
      </c>
      <c r="D121" s="151">
        <v>0</v>
      </c>
      <c r="E121" s="151">
        <v>900</v>
      </c>
      <c r="F121" s="151">
        <v>0</v>
      </c>
      <c r="G121" s="151">
        <v>0</v>
      </c>
      <c r="H121" s="151">
        <v>0</v>
      </c>
      <c r="I121" s="151"/>
      <c r="J121" s="151">
        <v>0</v>
      </c>
      <c r="K121" s="151">
        <v>0</v>
      </c>
      <c r="L121" s="151">
        <v>900</v>
      </c>
      <c r="M121" s="151">
        <v>0</v>
      </c>
      <c r="N121" s="151">
        <v>900</v>
      </c>
      <c r="O121" s="151">
        <v>0</v>
      </c>
      <c r="P121" s="151">
        <v>0</v>
      </c>
      <c r="Q121" s="151">
        <v>0</v>
      </c>
      <c r="R121" s="151">
        <v>0</v>
      </c>
      <c r="S121" s="151">
        <v>0</v>
      </c>
      <c r="T121" s="151">
        <v>0</v>
      </c>
      <c r="U121" s="151">
        <v>0</v>
      </c>
      <c r="V121" s="151">
        <v>0</v>
      </c>
      <c r="W121" s="151">
        <v>0</v>
      </c>
      <c r="X121" s="151">
        <v>0</v>
      </c>
      <c r="Y121" s="152">
        <v>1</v>
      </c>
      <c r="Z121" s="152"/>
      <c r="AA121" s="152">
        <v>1</v>
      </c>
      <c r="AB121" s="101"/>
      <c r="AC121" s="101"/>
      <c r="AD121" s="101"/>
      <c r="AE121" s="101"/>
      <c r="AF121" s="101"/>
      <c r="AG121" s="101"/>
    </row>
    <row r="122" spans="1:33" ht="26.25" customHeight="1" x14ac:dyDescent="0.25">
      <c r="A122" s="263">
        <v>110</v>
      </c>
      <c r="B122" s="150" t="s">
        <v>420</v>
      </c>
      <c r="C122" s="151">
        <v>118</v>
      </c>
      <c r="D122" s="151">
        <v>0</v>
      </c>
      <c r="E122" s="151">
        <v>118</v>
      </c>
      <c r="F122" s="151">
        <v>0</v>
      </c>
      <c r="G122" s="151">
        <v>0</v>
      </c>
      <c r="H122" s="151">
        <v>0</v>
      </c>
      <c r="I122" s="151"/>
      <c r="J122" s="151">
        <v>0</v>
      </c>
      <c r="K122" s="151">
        <v>0</v>
      </c>
      <c r="L122" s="151">
        <v>118</v>
      </c>
      <c r="M122" s="151">
        <v>0</v>
      </c>
      <c r="N122" s="151">
        <v>118</v>
      </c>
      <c r="O122" s="151">
        <v>0</v>
      </c>
      <c r="P122" s="151">
        <v>0</v>
      </c>
      <c r="Q122" s="151">
        <v>0</v>
      </c>
      <c r="R122" s="151">
        <v>0</v>
      </c>
      <c r="S122" s="151">
        <v>0</v>
      </c>
      <c r="T122" s="151">
        <v>0</v>
      </c>
      <c r="U122" s="151">
        <v>0</v>
      </c>
      <c r="V122" s="151">
        <v>0</v>
      </c>
      <c r="W122" s="151">
        <v>0</v>
      </c>
      <c r="X122" s="151">
        <v>0</v>
      </c>
      <c r="Y122" s="152">
        <v>1</v>
      </c>
      <c r="Z122" s="152"/>
      <c r="AA122" s="152">
        <v>1</v>
      </c>
      <c r="AB122" s="101"/>
      <c r="AC122" s="101"/>
      <c r="AD122" s="101"/>
      <c r="AE122" s="101"/>
      <c r="AF122" s="101"/>
      <c r="AG122" s="101"/>
    </row>
    <row r="123" spans="1:33" ht="26.25" customHeight="1" x14ac:dyDescent="0.25">
      <c r="A123" s="263">
        <v>111</v>
      </c>
      <c r="B123" s="150" t="s">
        <v>296</v>
      </c>
      <c r="C123" s="151">
        <v>638</v>
      </c>
      <c r="D123" s="151">
        <v>0</v>
      </c>
      <c r="E123" s="151">
        <v>638</v>
      </c>
      <c r="F123" s="151">
        <v>0</v>
      </c>
      <c r="G123" s="151">
        <v>0</v>
      </c>
      <c r="H123" s="151">
        <v>0</v>
      </c>
      <c r="I123" s="151"/>
      <c r="J123" s="151">
        <v>0</v>
      </c>
      <c r="K123" s="151">
        <v>0</v>
      </c>
      <c r="L123" s="151">
        <v>638</v>
      </c>
      <c r="M123" s="151">
        <v>0</v>
      </c>
      <c r="N123" s="151">
        <v>638</v>
      </c>
      <c r="O123" s="151">
        <v>0</v>
      </c>
      <c r="P123" s="151">
        <v>0</v>
      </c>
      <c r="Q123" s="151">
        <v>0</v>
      </c>
      <c r="R123" s="151">
        <v>0</v>
      </c>
      <c r="S123" s="151">
        <v>0</v>
      </c>
      <c r="T123" s="151">
        <v>0</v>
      </c>
      <c r="U123" s="151">
        <v>0</v>
      </c>
      <c r="V123" s="151">
        <v>0</v>
      </c>
      <c r="W123" s="151">
        <v>0</v>
      </c>
      <c r="X123" s="151">
        <v>0</v>
      </c>
      <c r="Y123" s="152">
        <v>1</v>
      </c>
      <c r="Z123" s="152"/>
      <c r="AA123" s="152">
        <v>1</v>
      </c>
      <c r="AB123" s="101"/>
      <c r="AC123" s="101"/>
      <c r="AD123" s="101"/>
      <c r="AE123" s="101"/>
      <c r="AF123" s="101"/>
      <c r="AG123" s="101"/>
    </row>
    <row r="124" spans="1:33" ht="26.25" customHeight="1" x14ac:dyDescent="0.25">
      <c r="A124" s="263">
        <v>112</v>
      </c>
      <c r="B124" s="150" t="s">
        <v>214</v>
      </c>
      <c r="C124" s="151">
        <v>906.15055600000005</v>
      </c>
      <c r="D124" s="151">
        <v>0</v>
      </c>
      <c r="E124" s="151">
        <v>906.15055600000005</v>
      </c>
      <c r="F124" s="151">
        <v>0</v>
      </c>
      <c r="G124" s="151">
        <v>0</v>
      </c>
      <c r="H124" s="151">
        <v>0</v>
      </c>
      <c r="I124" s="151"/>
      <c r="J124" s="151">
        <v>0</v>
      </c>
      <c r="K124" s="151">
        <v>0</v>
      </c>
      <c r="L124" s="151">
        <v>906.15055600000005</v>
      </c>
      <c r="M124" s="151">
        <v>0</v>
      </c>
      <c r="N124" s="151">
        <v>906.15055600000005</v>
      </c>
      <c r="O124" s="151">
        <v>0</v>
      </c>
      <c r="P124" s="151">
        <v>0</v>
      </c>
      <c r="Q124" s="151">
        <v>0</v>
      </c>
      <c r="R124" s="151">
        <v>0</v>
      </c>
      <c r="S124" s="151">
        <v>0</v>
      </c>
      <c r="T124" s="151">
        <v>0</v>
      </c>
      <c r="U124" s="151">
        <v>0</v>
      </c>
      <c r="V124" s="151">
        <v>0</v>
      </c>
      <c r="W124" s="151">
        <v>0</v>
      </c>
      <c r="X124" s="151">
        <v>0</v>
      </c>
      <c r="Y124" s="152">
        <v>1</v>
      </c>
      <c r="Z124" s="152"/>
      <c r="AA124" s="152">
        <v>1</v>
      </c>
      <c r="AB124" s="101"/>
      <c r="AC124" s="101"/>
      <c r="AD124" s="101"/>
      <c r="AE124" s="101"/>
      <c r="AF124" s="101"/>
      <c r="AG124" s="101"/>
    </row>
    <row r="125" spans="1:33" ht="26.25" customHeight="1" x14ac:dyDescent="0.25">
      <c r="A125" s="263">
        <v>113</v>
      </c>
      <c r="B125" s="150" t="s">
        <v>421</v>
      </c>
      <c r="C125" s="151">
        <v>0</v>
      </c>
      <c r="D125" s="151">
        <v>0</v>
      </c>
      <c r="E125" s="151">
        <v>0</v>
      </c>
      <c r="F125" s="151">
        <v>0</v>
      </c>
      <c r="G125" s="151">
        <v>0</v>
      </c>
      <c r="H125" s="151">
        <v>0</v>
      </c>
      <c r="I125" s="151"/>
      <c r="J125" s="151">
        <v>0</v>
      </c>
      <c r="K125" s="151">
        <v>0</v>
      </c>
      <c r="L125" s="151">
        <v>2312.7290849999999</v>
      </c>
      <c r="M125" s="151">
        <v>0</v>
      </c>
      <c r="N125" s="151">
        <v>0</v>
      </c>
      <c r="O125" s="151">
        <v>0</v>
      </c>
      <c r="P125" s="151">
        <v>0</v>
      </c>
      <c r="Q125" s="151">
        <v>0</v>
      </c>
      <c r="R125" s="151">
        <v>0</v>
      </c>
      <c r="S125" s="151">
        <v>0</v>
      </c>
      <c r="T125" s="151">
        <v>0</v>
      </c>
      <c r="U125" s="151">
        <v>0</v>
      </c>
      <c r="V125" s="151">
        <v>2312.7290849999999</v>
      </c>
      <c r="W125" s="151">
        <v>2312.7290849999999</v>
      </c>
      <c r="X125" s="151">
        <v>0</v>
      </c>
      <c r="Y125" s="152"/>
      <c r="Z125" s="152"/>
      <c r="AA125" s="152"/>
      <c r="AB125" s="101"/>
      <c r="AC125" s="101"/>
      <c r="AD125" s="101"/>
      <c r="AE125" s="101"/>
      <c r="AF125" s="101"/>
      <c r="AG125" s="101"/>
    </row>
    <row r="126" spans="1:33" ht="26.25" customHeight="1" x14ac:dyDescent="0.25">
      <c r="A126" s="263">
        <v>114</v>
      </c>
      <c r="B126" s="150" t="s">
        <v>298</v>
      </c>
      <c r="C126" s="151">
        <v>43</v>
      </c>
      <c r="D126" s="151">
        <v>0</v>
      </c>
      <c r="E126" s="151">
        <v>43</v>
      </c>
      <c r="F126" s="151">
        <v>0</v>
      </c>
      <c r="G126" s="151">
        <v>0</v>
      </c>
      <c r="H126" s="151">
        <v>0</v>
      </c>
      <c r="I126" s="151"/>
      <c r="J126" s="151">
        <v>0</v>
      </c>
      <c r="K126" s="151">
        <v>0</v>
      </c>
      <c r="L126" s="151">
        <v>43</v>
      </c>
      <c r="M126" s="151">
        <v>0</v>
      </c>
      <c r="N126" s="151">
        <v>43</v>
      </c>
      <c r="O126" s="151">
        <v>0</v>
      </c>
      <c r="P126" s="151">
        <v>0</v>
      </c>
      <c r="Q126" s="151">
        <v>0</v>
      </c>
      <c r="R126" s="151">
        <v>0</v>
      </c>
      <c r="S126" s="151">
        <v>0</v>
      </c>
      <c r="T126" s="151">
        <v>0</v>
      </c>
      <c r="U126" s="151">
        <v>0</v>
      </c>
      <c r="V126" s="151">
        <v>0</v>
      </c>
      <c r="W126" s="151">
        <v>0</v>
      </c>
      <c r="X126" s="151">
        <v>0</v>
      </c>
      <c r="Y126" s="152">
        <v>1</v>
      </c>
      <c r="Z126" s="152"/>
      <c r="AA126" s="152">
        <v>1</v>
      </c>
      <c r="AB126" s="101"/>
      <c r="AC126" s="101"/>
      <c r="AD126" s="101"/>
      <c r="AE126" s="101"/>
      <c r="AF126" s="101"/>
      <c r="AG126" s="101"/>
    </row>
    <row r="127" spans="1:33" ht="26.25" customHeight="1" x14ac:dyDescent="0.25">
      <c r="A127" s="263">
        <v>115</v>
      </c>
      <c r="B127" s="150" t="s">
        <v>422</v>
      </c>
      <c r="C127" s="151">
        <v>500</v>
      </c>
      <c r="D127" s="151">
        <v>0</v>
      </c>
      <c r="E127" s="151">
        <v>500</v>
      </c>
      <c r="F127" s="151">
        <v>0</v>
      </c>
      <c r="G127" s="151">
        <v>0</v>
      </c>
      <c r="H127" s="151">
        <v>0</v>
      </c>
      <c r="I127" s="151"/>
      <c r="J127" s="151">
        <v>0</v>
      </c>
      <c r="K127" s="151">
        <v>0</v>
      </c>
      <c r="L127" s="151">
        <v>500</v>
      </c>
      <c r="M127" s="151">
        <v>0</v>
      </c>
      <c r="N127" s="151">
        <v>500</v>
      </c>
      <c r="O127" s="151">
        <v>0</v>
      </c>
      <c r="P127" s="151">
        <v>0</v>
      </c>
      <c r="Q127" s="151">
        <v>0</v>
      </c>
      <c r="R127" s="151">
        <v>0</v>
      </c>
      <c r="S127" s="151">
        <v>0</v>
      </c>
      <c r="T127" s="151">
        <v>0</v>
      </c>
      <c r="U127" s="151">
        <v>0</v>
      </c>
      <c r="V127" s="151">
        <v>0</v>
      </c>
      <c r="W127" s="151">
        <v>0</v>
      </c>
      <c r="X127" s="151">
        <v>0</v>
      </c>
      <c r="Y127" s="152">
        <v>1</v>
      </c>
      <c r="Z127" s="152"/>
      <c r="AA127" s="152">
        <v>1</v>
      </c>
      <c r="AB127" s="101"/>
      <c r="AC127" s="101"/>
      <c r="AD127" s="101"/>
      <c r="AE127" s="101"/>
      <c r="AF127" s="101"/>
      <c r="AG127" s="101"/>
    </row>
    <row r="128" spans="1:33" ht="26.25" customHeight="1" x14ac:dyDescent="0.25">
      <c r="A128" s="263">
        <v>116</v>
      </c>
      <c r="B128" s="150" t="s">
        <v>215</v>
      </c>
      <c r="C128" s="151">
        <v>79.5</v>
      </c>
      <c r="D128" s="151">
        <v>0</v>
      </c>
      <c r="E128" s="151">
        <v>79.5</v>
      </c>
      <c r="F128" s="151">
        <v>0</v>
      </c>
      <c r="G128" s="151">
        <v>0</v>
      </c>
      <c r="H128" s="151">
        <v>0</v>
      </c>
      <c r="I128" s="151"/>
      <c r="J128" s="151">
        <v>0</v>
      </c>
      <c r="K128" s="151">
        <v>0</v>
      </c>
      <c r="L128" s="151">
        <v>79.5</v>
      </c>
      <c r="M128" s="151">
        <v>0</v>
      </c>
      <c r="N128" s="151">
        <v>79.5</v>
      </c>
      <c r="O128" s="151">
        <v>0</v>
      </c>
      <c r="P128" s="151">
        <v>0</v>
      </c>
      <c r="Q128" s="151"/>
      <c r="R128" s="151">
        <v>0</v>
      </c>
      <c r="S128" s="151">
        <v>0</v>
      </c>
      <c r="T128" s="151">
        <v>0</v>
      </c>
      <c r="U128" s="151">
        <v>0</v>
      </c>
      <c r="V128" s="151">
        <v>0</v>
      </c>
      <c r="W128" s="151">
        <v>0</v>
      </c>
      <c r="X128" s="151">
        <v>0</v>
      </c>
      <c r="Y128" s="152">
        <v>1</v>
      </c>
      <c r="Z128" s="152"/>
      <c r="AA128" s="152">
        <v>1</v>
      </c>
      <c r="AB128" s="101"/>
      <c r="AC128" s="101"/>
      <c r="AD128" s="101"/>
      <c r="AE128" s="101"/>
      <c r="AF128" s="101"/>
      <c r="AG128" s="101"/>
    </row>
    <row r="129" spans="1:33" ht="26.25" customHeight="1" x14ac:dyDescent="0.25">
      <c r="A129" s="263">
        <v>117</v>
      </c>
      <c r="B129" s="150" t="s">
        <v>281</v>
      </c>
      <c r="C129" s="151">
        <v>144.62401399999999</v>
      </c>
      <c r="D129" s="151">
        <v>0</v>
      </c>
      <c r="E129" s="151">
        <v>144.62401399999999</v>
      </c>
      <c r="F129" s="151">
        <v>0</v>
      </c>
      <c r="G129" s="151">
        <v>0</v>
      </c>
      <c r="H129" s="151">
        <v>0</v>
      </c>
      <c r="I129" s="151"/>
      <c r="J129" s="151">
        <v>0</v>
      </c>
      <c r="K129" s="151">
        <v>0</v>
      </c>
      <c r="L129" s="151">
        <v>144.62401399999999</v>
      </c>
      <c r="M129" s="151">
        <v>0</v>
      </c>
      <c r="N129" s="151">
        <v>144.62401399999999</v>
      </c>
      <c r="O129" s="151">
        <v>0</v>
      </c>
      <c r="P129" s="151">
        <v>0</v>
      </c>
      <c r="Q129" s="151">
        <v>0</v>
      </c>
      <c r="R129" s="151">
        <v>0</v>
      </c>
      <c r="S129" s="151">
        <v>0</v>
      </c>
      <c r="T129" s="151">
        <v>0</v>
      </c>
      <c r="U129" s="151">
        <v>0</v>
      </c>
      <c r="V129" s="151">
        <v>0</v>
      </c>
      <c r="W129" s="151">
        <v>0</v>
      </c>
      <c r="X129" s="151">
        <v>0</v>
      </c>
      <c r="Y129" s="152">
        <v>1</v>
      </c>
      <c r="Z129" s="152"/>
      <c r="AA129" s="152">
        <v>1</v>
      </c>
      <c r="AB129" s="101"/>
      <c r="AC129" s="101"/>
      <c r="AD129" s="101"/>
      <c r="AE129" s="101"/>
      <c r="AF129" s="101"/>
      <c r="AG129" s="101"/>
    </row>
    <row r="130" spans="1:33" ht="26.25" customHeight="1" x14ac:dyDescent="0.25">
      <c r="A130" s="263">
        <v>118</v>
      </c>
      <c r="B130" s="150" t="s">
        <v>282</v>
      </c>
      <c r="C130" s="151">
        <v>4</v>
      </c>
      <c r="D130" s="151">
        <v>0</v>
      </c>
      <c r="E130" s="151">
        <v>4</v>
      </c>
      <c r="F130" s="151">
        <v>0</v>
      </c>
      <c r="G130" s="151">
        <v>0</v>
      </c>
      <c r="H130" s="151">
        <v>0</v>
      </c>
      <c r="I130" s="151"/>
      <c r="J130" s="151">
        <v>0</v>
      </c>
      <c r="K130" s="151">
        <v>0</v>
      </c>
      <c r="L130" s="151">
        <v>4</v>
      </c>
      <c r="M130" s="151">
        <v>0</v>
      </c>
      <c r="N130" s="151">
        <v>4</v>
      </c>
      <c r="O130" s="151">
        <v>0</v>
      </c>
      <c r="P130" s="151">
        <v>0</v>
      </c>
      <c r="Q130" s="151">
        <v>0</v>
      </c>
      <c r="R130" s="151">
        <v>0</v>
      </c>
      <c r="S130" s="151">
        <v>0</v>
      </c>
      <c r="T130" s="151">
        <v>0</v>
      </c>
      <c r="U130" s="151">
        <v>0</v>
      </c>
      <c r="V130" s="151">
        <v>0</v>
      </c>
      <c r="W130" s="151">
        <v>0</v>
      </c>
      <c r="X130" s="151">
        <v>0</v>
      </c>
      <c r="Y130" s="152">
        <v>1</v>
      </c>
      <c r="Z130" s="152"/>
      <c r="AA130" s="152">
        <v>1</v>
      </c>
      <c r="AB130" s="101"/>
      <c r="AC130" s="101"/>
      <c r="AD130" s="101"/>
      <c r="AE130" s="101"/>
      <c r="AF130" s="101"/>
      <c r="AG130" s="101"/>
    </row>
    <row r="131" spans="1:33" ht="26.25" customHeight="1" x14ac:dyDescent="0.25">
      <c r="A131" s="263">
        <v>119</v>
      </c>
      <c r="B131" s="150" t="s">
        <v>301</v>
      </c>
      <c r="C131" s="151">
        <v>1</v>
      </c>
      <c r="D131" s="151">
        <v>0</v>
      </c>
      <c r="E131" s="151">
        <v>1</v>
      </c>
      <c r="F131" s="151">
        <v>0</v>
      </c>
      <c r="G131" s="151">
        <v>0</v>
      </c>
      <c r="H131" s="151">
        <v>0</v>
      </c>
      <c r="I131" s="151"/>
      <c r="J131" s="151">
        <v>0</v>
      </c>
      <c r="K131" s="151">
        <v>0</v>
      </c>
      <c r="L131" s="151">
        <v>1</v>
      </c>
      <c r="M131" s="151">
        <v>0</v>
      </c>
      <c r="N131" s="151">
        <v>1</v>
      </c>
      <c r="O131" s="151">
        <v>0</v>
      </c>
      <c r="P131" s="151">
        <v>0</v>
      </c>
      <c r="Q131" s="151">
        <v>0</v>
      </c>
      <c r="R131" s="151">
        <v>0</v>
      </c>
      <c r="S131" s="151">
        <v>0</v>
      </c>
      <c r="T131" s="151">
        <v>0</v>
      </c>
      <c r="U131" s="151">
        <v>0</v>
      </c>
      <c r="V131" s="151">
        <v>0</v>
      </c>
      <c r="W131" s="151">
        <v>0</v>
      </c>
      <c r="X131" s="151">
        <v>0</v>
      </c>
      <c r="Y131" s="152">
        <v>1</v>
      </c>
      <c r="Z131" s="152"/>
      <c r="AA131" s="152">
        <v>1</v>
      </c>
      <c r="AB131" s="101"/>
      <c r="AC131" s="101"/>
      <c r="AD131" s="101"/>
      <c r="AE131" s="101"/>
      <c r="AF131" s="101"/>
      <c r="AG131" s="101"/>
    </row>
    <row r="132" spans="1:33" ht="26.25" customHeight="1" x14ac:dyDescent="0.25">
      <c r="A132" s="263">
        <v>120</v>
      </c>
      <c r="B132" s="150" t="s">
        <v>302</v>
      </c>
      <c r="C132" s="151">
        <v>300</v>
      </c>
      <c r="D132" s="151">
        <v>0</v>
      </c>
      <c r="E132" s="151">
        <v>300</v>
      </c>
      <c r="F132" s="151">
        <v>0</v>
      </c>
      <c r="G132" s="151">
        <v>0</v>
      </c>
      <c r="H132" s="151">
        <v>0</v>
      </c>
      <c r="I132" s="151"/>
      <c r="J132" s="151">
        <v>0</v>
      </c>
      <c r="K132" s="151">
        <v>0</v>
      </c>
      <c r="L132" s="151">
        <v>300</v>
      </c>
      <c r="M132" s="151">
        <v>0</v>
      </c>
      <c r="N132" s="151">
        <v>300</v>
      </c>
      <c r="O132" s="151">
        <v>0</v>
      </c>
      <c r="P132" s="151">
        <v>0</v>
      </c>
      <c r="Q132" s="151">
        <v>0</v>
      </c>
      <c r="R132" s="151">
        <v>0</v>
      </c>
      <c r="S132" s="151">
        <v>0</v>
      </c>
      <c r="T132" s="151">
        <v>0</v>
      </c>
      <c r="U132" s="151">
        <v>0</v>
      </c>
      <c r="V132" s="151">
        <v>0</v>
      </c>
      <c r="W132" s="151">
        <v>0</v>
      </c>
      <c r="X132" s="151">
        <v>0</v>
      </c>
      <c r="Y132" s="152">
        <v>1</v>
      </c>
      <c r="Z132" s="152"/>
      <c r="AA132" s="152">
        <v>1</v>
      </c>
      <c r="AB132" s="101"/>
      <c r="AC132" s="101"/>
      <c r="AD132" s="101"/>
      <c r="AE132" s="101"/>
      <c r="AF132" s="101"/>
      <c r="AG132" s="101"/>
    </row>
    <row r="133" spans="1:33" ht="26.25" customHeight="1" x14ac:dyDescent="0.25">
      <c r="A133" s="263">
        <v>121</v>
      </c>
      <c r="B133" s="150" t="s">
        <v>423</v>
      </c>
      <c r="C133" s="151">
        <v>43</v>
      </c>
      <c r="D133" s="151">
        <v>0</v>
      </c>
      <c r="E133" s="151">
        <v>43</v>
      </c>
      <c r="F133" s="151">
        <v>0</v>
      </c>
      <c r="G133" s="151">
        <v>0</v>
      </c>
      <c r="H133" s="151">
        <v>0</v>
      </c>
      <c r="I133" s="151"/>
      <c r="J133" s="151">
        <v>0</v>
      </c>
      <c r="K133" s="151">
        <v>0</v>
      </c>
      <c r="L133" s="151">
        <v>43</v>
      </c>
      <c r="M133" s="151">
        <v>0</v>
      </c>
      <c r="N133" s="151">
        <v>43</v>
      </c>
      <c r="O133" s="151">
        <v>0</v>
      </c>
      <c r="P133" s="151">
        <v>0</v>
      </c>
      <c r="Q133" s="151">
        <v>0</v>
      </c>
      <c r="R133" s="151">
        <v>0</v>
      </c>
      <c r="S133" s="151">
        <v>0</v>
      </c>
      <c r="T133" s="151">
        <v>0</v>
      </c>
      <c r="U133" s="151">
        <v>0</v>
      </c>
      <c r="V133" s="151">
        <v>0</v>
      </c>
      <c r="W133" s="151">
        <v>0</v>
      </c>
      <c r="X133" s="151">
        <v>0</v>
      </c>
      <c r="Y133" s="152">
        <v>1</v>
      </c>
      <c r="Z133" s="152"/>
      <c r="AA133" s="152">
        <v>1</v>
      </c>
      <c r="AB133" s="101"/>
      <c r="AC133" s="101"/>
      <c r="AD133" s="101"/>
      <c r="AE133" s="101"/>
      <c r="AF133" s="101"/>
      <c r="AG133" s="101"/>
    </row>
    <row r="134" spans="1:33" ht="26.25" customHeight="1" x14ac:dyDescent="0.25">
      <c r="A134" s="263">
        <v>122</v>
      </c>
      <c r="B134" s="150" t="s">
        <v>283</v>
      </c>
      <c r="C134" s="151">
        <v>219</v>
      </c>
      <c r="D134" s="151">
        <v>0</v>
      </c>
      <c r="E134" s="151">
        <v>219</v>
      </c>
      <c r="F134" s="151">
        <v>0</v>
      </c>
      <c r="G134" s="151">
        <v>0</v>
      </c>
      <c r="H134" s="151">
        <v>0</v>
      </c>
      <c r="I134" s="151"/>
      <c r="J134" s="151">
        <v>0</v>
      </c>
      <c r="K134" s="151">
        <v>0</v>
      </c>
      <c r="L134" s="151">
        <v>219</v>
      </c>
      <c r="M134" s="151">
        <v>0</v>
      </c>
      <c r="N134" s="151">
        <v>219</v>
      </c>
      <c r="O134" s="151">
        <v>0</v>
      </c>
      <c r="P134" s="151">
        <v>0</v>
      </c>
      <c r="Q134" s="151">
        <v>0</v>
      </c>
      <c r="R134" s="151">
        <v>0</v>
      </c>
      <c r="S134" s="151">
        <v>0</v>
      </c>
      <c r="T134" s="151">
        <v>0</v>
      </c>
      <c r="U134" s="151">
        <v>0</v>
      </c>
      <c r="V134" s="151">
        <v>0</v>
      </c>
      <c r="W134" s="151">
        <v>0</v>
      </c>
      <c r="X134" s="151">
        <v>0</v>
      </c>
      <c r="Y134" s="152">
        <v>1</v>
      </c>
      <c r="Z134" s="152"/>
      <c r="AA134" s="152">
        <v>1</v>
      </c>
      <c r="AB134" s="101"/>
      <c r="AC134" s="101"/>
      <c r="AD134" s="101"/>
      <c r="AE134" s="101"/>
      <c r="AF134" s="101"/>
      <c r="AG134" s="101"/>
    </row>
    <row r="135" spans="1:33" ht="26.25" customHeight="1" x14ac:dyDescent="0.25">
      <c r="A135" s="263">
        <v>123</v>
      </c>
      <c r="B135" s="150" t="s">
        <v>219</v>
      </c>
      <c r="C135" s="151">
        <v>7500</v>
      </c>
      <c r="D135" s="151">
        <v>0</v>
      </c>
      <c r="E135" s="151">
        <v>7500</v>
      </c>
      <c r="F135" s="151">
        <v>0</v>
      </c>
      <c r="G135" s="151">
        <v>0</v>
      </c>
      <c r="H135" s="151">
        <v>0</v>
      </c>
      <c r="I135" s="151"/>
      <c r="J135" s="151">
        <v>0</v>
      </c>
      <c r="K135" s="151">
        <v>0</v>
      </c>
      <c r="L135" s="151">
        <v>7500</v>
      </c>
      <c r="M135" s="151">
        <v>0</v>
      </c>
      <c r="N135" s="151">
        <v>7500</v>
      </c>
      <c r="O135" s="151">
        <v>0</v>
      </c>
      <c r="P135" s="151">
        <v>0</v>
      </c>
      <c r="Q135" s="151">
        <v>0</v>
      </c>
      <c r="R135" s="151">
        <v>0</v>
      </c>
      <c r="S135" s="151">
        <v>0</v>
      </c>
      <c r="T135" s="151">
        <v>0</v>
      </c>
      <c r="U135" s="151">
        <v>0</v>
      </c>
      <c r="V135" s="151">
        <v>0</v>
      </c>
      <c r="W135" s="151">
        <v>0</v>
      </c>
      <c r="X135" s="151">
        <v>0</v>
      </c>
      <c r="Y135" s="152">
        <v>1</v>
      </c>
      <c r="Z135" s="152"/>
      <c r="AA135" s="152">
        <v>1</v>
      </c>
      <c r="AB135" s="101"/>
      <c r="AC135" s="101"/>
      <c r="AD135" s="101"/>
      <c r="AE135" s="101"/>
      <c r="AF135" s="101"/>
      <c r="AG135" s="101"/>
    </row>
    <row r="136" spans="1:33" ht="26.25" customHeight="1" x14ac:dyDescent="0.25">
      <c r="A136" s="263">
        <v>124</v>
      </c>
      <c r="B136" s="150" t="s">
        <v>424</v>
      </c>
      <c r="C136" s="151">
        <v>1000</v>
      </c>
      <c r="D136" s="151">
        <v>0</v>
      </c>
      <c r="E136" s="151">
        <v>1000</v>
      </c>
      <c r="F136" s="151">
        <v>0</v>
      </c>
      <c r="G136" s="151">
        <v>0</v>
      </c>
      <c r="H136" s="151">
        <v>0</v>
      </c>
      <c r="I136" s="151"/>
      <c r="J136" s="151">
        <v>0</v>
      </c>
      <c r="K136" s="151">
        <v>0</v>
      </c>
      <c r="L136" s="151">
        <v>1000</v>
      </c>
      <c r="M136" s="151">
        <v>0</v>
      </c>
      <c r="N136" s="151">
        <v>1000</v>
      </c>
      <c r="O136" s="151">
        <v>0</v>
      </c>
      <c r="P136" s="151">
        <v>0</v>
      </c>
      <c r="Q136" s="151">
        <v>0</v>
      </c>
      <c r="R136" s="151">
        <v>0</v>
      </c>
      <c r="S136" s="151">
        <v>0</v>
      </c>
      <c r="T136" s="151">
        <v>0</v>
      </c>
      <c r="U136" s="151">
        <v>0</v>
      </c>
      <c r="V136" s="151">
        <v>0</v>
      </c>
      <c r="W136" s="151">
        <v>0</v>
      </c>
      <c r="X136" s="151">
        <v>0</v>
      </c>
      <c r="Y136" s="152">
        <v>1</v>
      </c>
      <c r="Z136" s="152"/>
      <c r="AA136" s="152">
        <v>1</v>
      </c>
      <c r="AB136" s="101"/>
      <c r="AC136" s="101"/>
      <c r="AD136" s="101"/>
      <c r="AE136" s="101"/>
      <c r="AF136" s="101"/>
      <c r="AG136" s="101"/>
    </row>
    <row r="137" spans="1:33" ht="26.25" customHeight="1" x14ac:dyDescent="0.25">
      <c r="A137" s="263">
        <v>125</v>
      </c>
      <c r="B137" s="150" t="s">
        <v>425</v>
      </c>
      <c r="C137" s="151">
        <v>100</v>
      </c>
      <c r="D137" s="151">
        <v>0</v>
      </c>
      <c r="E137" s="151">
        <v>100</v>
      </c>
      <c r="F137" s="151">
        <v>0</v>
      </c>
      <c r="G137" s="151">
        <v>0</v>
      </c>
      <c r="H137" s="151">
        <v>0</v>
      </c>
      <c r="I137" s="151"/>
      <c r="J137" s="151">
        <v>0</v>
      </c>
      <c r="K137" s="151">
        <v>0</v>
      </c>
      <c r="L137" s="151">
        <v>100</v>
      </c>
      <c r="M137" s="151">
        <v>0</v>
      </c>
      <c r="N137" s="151">
        <v>100</v>
      </c>
      <c r="O137" s="151">
        <v>0</v>
      </c>
      <c r="P137" s="151">
        <v>0</v>
      </c>
      <c r="Q137" s="151"/>
      <c r="R137" s="151">
        <v>0</v>
      </c>
      <c r="S137" s="151">
        <v>0</v>
      </c>
      <c r="T137" s="151">
        <v>0</v>
      </c>
      <c r="U137" s="151">
        <v>0</v>
      </c>
      <c r="V137" s="151">
        <v>0</v>
      </c>
      <c r="W137" s="151">
        <v>0</v>
      </c>
      <c r="X137" s="151">
        <v>0</v>
      </c>
      <c r="Y137" s="152">
        <v>1</v>
      </c>
      <c r="Z137" s="152"/>
      <c r="AA137" s="152">
        <v>1</v>
      </c>
      <c r="AB137" s="101"/>
      <c r="AC137" s="101"/>
      <c r="AD137" s="101"/>
      <c r="AE137" s="101"/>
      <c r="AF137" s="101"/>
      <c r="AG137" s="101"/>
    </row>
    <row r="138" spans="1:33" ht="26.25" customHeight="1" x14ac:dyDescent="0.25">
      <c r="A138" s="263">
        <v>126</v>
      </c>
      <c r="B138" s="150" t="s">
        <v>284</v>
      </c>
      <c r="C138" s="151">
        <v>1153</v>
      </c>
      <c r="D138" s="151">
        <v>0</v>
      </c>
      <c r="E138" s="151">
        <v>1153</v>
      </c>
      <c r="F138" s="151">
        <v>0</v>
      </c>
      <c r="G138" s="151">
        <v>0</v>
      </c>
      <c r="H138" s="151">
        <v>0</v>
      </c>
      <c r="I138" s="151"/>
      <c r="J138" s="151">
        <v>0</v>
      </c>
      <c r="K138" s="151">
        <v>0</v>
      </c>
      <c r="L138" s="151">
        <v>1153</v>
      </c>
      <c r="M138" s="151">
        <v>0</v>
      </c>
      <c r="N138" s="151">
        <v>1153</v>
      </c>
      <c r="O138" s="151">
        <v>0</v>
      </c>
      <c r="P138" s="151">
        <v>0</v>
      </c>
      <c r="Q138" s="151">
        <v>0</v>
      </c>
      <c r="R138" s="151">
        <v>0</v>
      </c>
      <c r="S138" s="151">
        <v>0</v>
      </c>
      <c r="T138" s="151">
        <v>0</v>
      </c>
      <c r="U138" s="151">
        <v>0</v>
      </c>
      <c r="V138" s="151">
        <v>0</v>
      </c>
      <c r="W138" s="151">
        <v>0</v>
      </c>
      <c r="X138" s="151">
        <v>0</v>
      </c>
      <c r="Y138" s="152">
        <v>1</v>
      </c>
      <c r="Z138" s="152"/>
      <c r="AA138" s="152">
        <v>1</v>
      </c>
      <c r="AB138" s="101"/>
      <c r="AC138" s="101"/>
      <c r="AD138" s="101"/>
      <c r="AE138" s="101"/>
      <c r="AF138" s="101"/>
      <c r="AG138" s="101"/>
    </row>
    <row r="139" spans="1:33" ht="26.25" customHeight="1" x14ac:dyDescent="0.25">
      <c r="A139" s="263">
        <v>127</v>
      </c>
      <c r="B139" s="150" t="s">
        <v>426</v>
      </c>
      <c r="C139" s="151">
        <v>200</v>
      </c>
      <c r="D139" s="151">
        <v>0</v>
      </c>
      <c r="E139" s="151">
        <v>200</v>
      </c>
      <c r="F139" s="151">
        <v>0</v>
      </c>
      <c r="G139" s="151">
        <v>0</v>
      </c>
      <c r="H139" s="151">
        <v>0</v>
      </c>
      <c r="I139" s="151"/>
      <c r="J139" s="151">
        <v>0</v>
      </c>
      <c r="K139" s="151">
        <v>0</v>
      </c>
      <c r="L139" s="151">
        <v>200</v>
      </c>
      <c r="M139" s="151">
        <v>0</v>
      </c>
      <c r="N139" s="151">
        <v>200</v>
      </c>
      <c r="O139" s="151">
        <v>0</v>
      </c>
      <c r="P139" s="151">
        <v>0</v>
      </c>
      <c r="Q139" s="151">
        <v>0</v>
      </c>
      <c r="R139" s="151">
        <v>0</v>
      </c>
      <c r="S139" s="151">
        <v>0</v>
      </c>
      <c r="T139" s="151">
        <v>0</v>
      </c>
      <c r="U139" s="151">
        <v>0</v>
      </c>
      <c r="V139" s="151">
        <v>0</v>
      </c>
      <c r="W139" s="151">
        <v>0</v>
      </c>
      <c r="X139" s="151">
        <v>0</v>
      </c>
      <c r="Y139" s="152">
        <v>1</v>
      </c>
      <c r="Z139" s="152"/>
      <c r="AA139" s="152">
        <v>1</v>
      </c>
      <c r="AB139" s="101"/>
      <c r="AC139" s="101"/>
      <c r="AD139" s="101"/>
      <c r="AE139" s="101"/>
      <c r="AF139" s="101"/>
      <c r="AG139" s="101"/>
    </row>
    <row r="140" spans="1:33" ht="26.25" customHeight="1" x14ac:dyDescent="0.25">
      <c r="A140" s="263">
        <v>128</v>
      </c>
      <c r="B140" s="150" t="s">
        <v>427</v>
      </c>
      <c r="C140" s="151">
        <v>300</v>
      </c>
      <c r="D140" s="151">
        <v>0</v>
      </c>
      <c r="E140" s="151">
        <v>300</v>
      </c>
      <c r="F140" s="151">
        <v>0</v>
      </c>
      <c r="G140" s="151">
        <v>0</v>
      </c>
      <c r="H140" s="151">
        <v>0</v>
      </c>
      <c r="I140" s="151"/>
      <c r="J140" s="151">
        <v>0</v>
      </c>
      <c r="K140" s="151">
        <v>0</v>
      </c>
      <c r="L140" s="151">
        <v>300</v>
      </c>
      <c r="M140" s="151">
        <v>0</v>
      </c>
      <c r="N140" s="151">
        <v>300</v>
      </c>
      <c r="O140" s="151">
        <v>0</v>
      </c>
      <c r="P140" s="151">
        <v>0</v>
      </c>
      <c r="Q140" s="151">
        <v>0</v>
      </c>
      <c r="R140" s="151">
        <v>0</v>
      </c>
      <c r="S140" s="151">
        <v>0</v>
      </c>
      <c r="T140" s="151">
        <v>0</v>
      </c>
      <c r="U140" s="151">
        <v>0</v>
      </c>
      <c r="V140" s="151">
        <v>0</v>
      </c>
      <c r="W140" s="151">
        <v>0</v>
      </c>
      <c r="X140" s="151">
        <v>0</v>
      </c>
      <c r="Y140" s="152">
        <v>1</v>
      </c>
      <c r="Z140" s="152"/>
      <c r="AA140" s="152">
        <v>1</v>
      </c>
      <c r="AB140" s="101"/>
      <c r="AC140" s="101"/>
      <c r="AD140" s="101"/>
      <c r="AE140" s="101"/>
      <c r="AF140" s="101"/>
      <c r="AG140" s="101"/>
    </row>
    <row r="141" spans="1:33" ht="26.25" customHeight="1" x14ac:dyDescent="0.25">
      <c r="A141" s="263">
        <v>129</v>
      </c>
      <c r="B141" s="150" t="s">
        <v>428</v>
      </c>
      <c r="C141" s="151">
        <v>189</v>
      </c>
      <c r="D141" s="151">
        <v>0</v>
      </c>
      <c r="E141" s="151">
        <v>189</v>
      </c>
      <c r="F141" s="151">
        <v>0</v>
      </c>
      <c r="G141" s="151">
        <v>0</v>
      </c>
      <c r="H141" s="151">
        <v>0</v>
      </c>
      <c r="I141" s="151"/>
      <c r="J141" s="151">
        <v>0</v>
      </c>
      <c r="K141" s="151">
        <v>0</v>
      </c>
      <c r="L141" s="151">
        <v>189</v>
      </c>
      <c r="M141" s="151">
        <v>0</v>
      </c>
      <c r="N141" s="151">
        <v>189</v>
      </c>
      <c r="O141" s="151">
        <v>0</v>
      </c>
      <c r="P141" s="151">
        <v>0</v>
      </c>
      <c r="Q141" s="151">
        <v>0</v>
      </c>
      <c r="R141" s="151">
        <v>0</v>
      </c>
      <c r="S141" s="151">
        <v>0</v>
      </c>
      <c r="T141" s="151">
        <v>0</v>
      </c>
      <c r="U141" s="151">
        <v>0</v>
      </c>
      <c r="V141" s="151">
        <v>0</v>
      </c>
      <c r="W141" s="151">
        <v>0</v>
      </c>
      <c r="X141" s="151">
        <v>0</v>
      </c>
      <c r="Y141" s="152">
        <v>1</v>
      </c>
      <c r="Z141" s="152"/>
      <c r="AA141" s="152">
        <v>1</v>
      </c>
      <c r="AB141" s="101"/>
      <c r="AC141" s="101"/>
      <c r="AD141" s="101"/>
      <c r="AE141" s="101"/>
      <c r="AF141" s="101"/>
      <c r="AG141" s="101"/>
    </row>
    <row r="142" spans="1:33" ht="26.25" customHeight="1" x14ac:dyDescent="0.25">
      <c r="A142" s="263">
        <v>130</v>
      </c>
      <c r="B142" s="150" t="s">
        <v>305</v>
      </c>
      <c r="C142" s="151">
        <v>51</v>
      </c>
      <c r="D142" s="151">
        <v>0</v>
      </c>
      <c r="E142" s="151">
        <v>51</v>
      </c>
      <c r="F142" s="151">
        <v>0</v>
      </c>
      <c r="G142" s="151">
        <v>0</v>
      </c>
      <c r="H142" s="151">
        <v>0</v>
      </c>
      <c r="I142" s="151"/>
      <c r="J142" s="151">
        <v>0</v>
      </c>
      <c r="K142" s="151">
        <v>0</v>
      </c>
      <c r="L142" s="151">
        <v>51</v>
      </c>
      <c r="M142" s="151">
        <v>0</v>
      </c>
      <c r="N142" s="151">
        <v>51</v>
      </c>
      <c r="O142" s="151">
        <v>0</v>
      </c>
      <c r="P142" s="151">
        <v>0</v>
      </c>
      <c r="Q142" s="151"/>
      <c r="R142" s="151">
        <v>0</v>
      </c>
      <c r="S142" s="151">
        <v>0</v>
      </c>
      <c r="T142" s="151">
        <v>0</v>
      </c>
      <c r="U142" s="151">
        <v>0</v>
      </c>
      <c r="V142" s="151">
        <v>0</v>
      </c>
      <c r="W142" s="151">
        <v>0</v>
      </c>
      <c r="X142" s="151">
        <v>0</v>
      </c>
      <c r="Y142" s="152">
        <v>1</v>
      </c>
      <c r="Z142" s="152"/>
      <c r="AA142" s="152">
        <v>1</v>
      </c>
      <c r="AB142" s="101"/>
      <c r="AC142" s="101"/>
      <c r="AD142" s="101"/>
      <c r="AE142" s="101"/>
      <c r="AF142" s="101"/>
      <c r="AG142" s="101"/>
    </row>
    <row r="143" spans="1:33" ht="26.25" customHeight="1" x14ac:dyDescent="0.25">
      <c r="A143" s="263">
        <v>131</v>
      </c>
      <c r="B143" s="150" t="s">
        <v>306</v>
      </c>
      <c r="C143" s="151">
        <v>130</v>
      </c>
      <c r="D143" s="151">
        <v>0</v>
      </c>
      <c r="E143" s="151">
        <v>130</v>
      </c>
      <c r="F143" s="151">
        <v>0</v>
      </c>
      <c r="G143" s="151">
        <v>0</v>
      </c>
      <c r="H143" s="151">
        <v>0</v>
      </c>
      <c r="I143" s="151"/>
      <c r="J143" s="151">
        <v>0</v>
      </c>
      <c r="K143" s="151">
        <v>0</v>
      </c>
      <c r="L143" s="151">
        <v>130</v>
      </c>
      <c r="M143" s="151">
        <v>0</v>
      </c>
      <c r="N143" s="151">
        <v>130</v>
      </c>
      <c r="O143" s="151">
        <v>0</v>
      </c>
      <c r="P143" s="151">
        <v>0</v>
      </c>
      <c r="Q143" s="151"/>
      <c r="R143" s="151">
        <v>0</v>
      </c>
      <c r="S143" s="151">
        <v>0</v>
      </c>
      <c r="T143" s="151">
        <v>0</v>
      </c>
      <c r="U143" s="151">
        <v>0</v>
      </c>
      <c r="V143" s="151">
        <v>0</v>
      </c>
      <c r="W143" s="151">
        <v>0</v>
      </c>
      <c r="X143" s="151">
        <v>0</v>
      </c>
      <c r="Y143" s="152">
        <v>1</v>
      </c>
      <c r="Z143" s="152"/>
      <c r="AA143" s="152">
        <v>1</v>
      </c>
      <c r="AB143" s="101"/>
      <c r="AC143" s="101"/>
      <c r="AD143" s="101"/>
      <c r="AE143" s="101"/>
      <c r="AF143" s="101"/>
      <c r="AG143" s="101"/>
    </row>
    <row r="144" spans="1:33" ht="26.25" customHeight="1" x14ac:dyDescent="0.25">
      <c r="A144" s="263">
        <v>132</v>
      </c>
      <c r="B144" s="150" t="s">
        <v>307</v>
      </c>
      <c r="C144" s="151">
        <v>80</v>
      </c>
      <c r="D144" s="151">
        <v>0</v>
      </c>
      <c r="E144" s="151">
        <v>80</v>
      </c>
      <c r="F144" s="151">
        <v>0</v>
      </c>
      <c r="G144" s="151">
        <v>0</v>
      </c>
      <c r="H144" s="151">
        <v>0</v>
      </c>
      <c r="I144" s="151"/>
      <c r="J144" s="151">
        <v>0</v>
      </c>
      <c r="K144" s="151">
        <v>0</v>
      </c>
      <c r="L144" s="151">
        <v>80</v>
      </c>
      <c r="M144" s="151">
        <v>0</v>
      </c>
      <c r="N144" s="151">
        <v>80</v>
      </c>
      <c r="O144" s="151">
        <v>0</v>
      </c>
      <c r="P144" s="151">
        <v>0</v>
      </c>
      <c r="Q144" s="151"/>
      <c r="R144" s="151">
        <v>0</v>
      </c>
      <c r="S144" s="151">
        <v>0</v>
      </c>
      <c r="T144" s="151">
        <v>0</v>
      </c>
      <c r="U144" s="151">
        <v>0</v>
      </c>
      <c r="V144" s="151">
        <v>0</v>
      </c>
      <c r="W144" s="151">
        <v>0</v>
      </c>
      <c r="X144" s="151">
        <v>0</v>
      </c>
      <c r="Y144" s="152">
        <v>1</v>
      </c>
      <c r="Z144" s="152"/>
      <c r="AA144" s="152">
        <v>1</v>
      </c>
      <c r="AB144" s="101"/>
      <c r="AC144" s="101"/>
      <c r="AD144" s="101"/>
      <c r="AE144" s="101"/>
      <c r="AF144" s="101"/>
      <c r="AG144" s="101"/>
    </row>
    <row r="145" spans="1:33" ht="26.25" customHeight="1" x14ac:dyDescent="0.25">
      <c r="A145" s="263">
        <v>133</v>
      </c>
      <c r="B145" s="150" t="s">
        <v>220</v>
      </c>
      <c r="C145" s="151">
        <v>56</v>
      </c>
      <c r="D145" s="151">
        <v>0</v>
      </c>
      <c r="E145" s="151">
        <v>56</v>
      </c>
      <c r="F145" s="151">
        <v>0</v>
      </c>
      <c r="G145" s="151">
        <v>0</v>
      </c>
      <c r="H145" s="151">
        <v>0</v>
      </c>
      <c r="I145" s="151"/>
      <c r="J145" s="151">
        <v>0</v>
      </c>
      <c r="K145" s="151">
        <v>0</v>
      </c>
      <c r="L145" s="151">
        <v>56</v>
      </c>
      <c r="M145" s="151">
        <v>0</v>
      </c>
      <c r="N145" s="151">
        <v>56</v>
      </c>
      <c r="O145" s="151">
        <v>0</v>
      </c>
      <c r="P145" s="151">
        <v>0</v>
      </c>
      <c r="Q145" s="151"/>
      <c r="R145" s="151">
        <v>0</v>
      </c>
      <c r="S145" s="151">
        <v>0</v>
      </c>
      <c r="T145" s="151">
        <v>0</v>
      </c>
      <c r="U145" s="151">
        <v>0</v>
      </c>
      <c r="V145" s="151">
        <v>0</v>
      </c>
      <c r="W145" s="151">
        <v>0</v>
      </c>
      <c r="X145" s="151">
        <v>0</v>
      </c>
      <c r="Y145" s="152">
        <v>1</v>
      </c>
      <c r="Z145" s="152"/>
      <c r="AA145" s="152">
        <v>1</v>
      </c>
      <c r="AB145" s="101"/>
      <c r="AC145" s="101"/>
      <c r="AD145" s="101"/>
      <c r="AE145" s="101"/>
      <c r="AF145" s="101"/>
      <c r="AG145" s="101"/>
    </row>
    <row r="146" spans="1:33" ht="26.25" customHeight="1" x14ac:dyDescent="0.25">
      <c r="A146" s="263">
        <v>134</v>
      </c>
      <c r="B146" s="150" t="s">
        <v>429</v>
      </c>
      <c r="C146" s="151">
        <v>2000</v>
      </c>
      <c r="D146" s="151">
        <v>0</v>
      </c>
      <c r="E146" s="151">
        <v>2000</v>
      </c>
      <c r="F146" s="151">
        <v>0</v>
      </c>
      <c r="G146" s="151">
        <v>0</v>
      </c>
      <c r="H146" s="151">
        <v>0</v>
      </c>
      <c r="I146" s="151"/>
      <c r="J146" s="151">
        <v>0</v>
      </c>
      <c r="K146" s="151">
        <v>0</v>
      </c>
      <c r="L146" s="151">
        <v>2000</v>
      </c>
      <c r="M146" s="151">
        <v>0</v>
      </c>
      <c r="N146" s="151">
        <v>2000</v>
      </c>
      <c r="O146" s="151">
        <v>0</v>
      </c>
      <c r="P146" s="151">
        <v>0</v>
      </c>
      <c r="Q146" s="151"/>
      <c r="R146" s="151">
        <v>0</v>
      </c>
      <c r="S146" s="151">
        <v>0</v>
      </c>
      <c r="T146" s="151">
        <v>0</v>
      </c>
      <c r="U146" s="151">
        <v>0</v>
      </c>
      <c r="V146" s="151">
        <v>0</v>
      </c>
      <c r="W146" s="151">
        <v>0</v>
      </c>
      <c r="X146" s="151">
        <v>0</v>
      </c>
      <c r="Y146" s="152">
        <v>1</v>
      </c>
      <c r="Z146" s="152"/>
      <c r="AA146" s="152">
        <v>1</v>
      </c>
      <c r="AB146" s="101"/>
      <c r="AC146" s="101"/>
      <c r="AD146" s="101"/>
      <c r="AE146" s="101"/>
      <c r="AF146" s="101"/>
      <c r="AG146" s="101"/>
    </row>
    <row r="147" spans="1:33" ht="26.25" customHeight="1" x14ac:dyDescent="0.25">
      <c r="A147" s="263">
        <v>135</v>
      </c>
      <c r="B147" s="150" t="s">
        <v>308</v>
      </c>
      <c r="C147" s="151">
        <v>53.6</v>
      </c>
      <c r="D147" s="151">
        <v>0</v>
      </c>
      <c r="E147" s="151">
        <v>53.6</v>
      </c>
      <c r="F147" s="151">
        <v>0</v>
      </c>
      <c r="G147" s="151">
        <v>0</v>
      </c>
      <c r="H147" s="151">
        <v>0</v>
      </c>
      <c r="I147" s="151"/>
      <c r="J147" s="151">
        <v>0</v>
      </c>
      <c r="K147" s="151">
        <v>0</v>
      </c>
      <c r="L147" s="151">
        <v>53.6</v>
      </c>
      <c r="M147" s="151">
        <v>0</v>
      </c>
      <c r="N147" s="151">
        <v>53.6</v>
      </c>
      <c r="O147" s="151">
        <v>0</v>
      </c>
      <c r="P147" s="151">
        <v>0</v>
      </c>
      <c r="Q147" s="151"/>
      <c r="R147" s="151">
        <v>0</v>
      </c>
      <c r="S147" s="151">
        <v>0</v>
      </c>
      <c r="T147" s="151">
        <v>0</v>
      </c>
      <c r="U147" s="151">
        <v>0</v>
      </c>
      <c r="V147" s="151">
        <v>0</v>
      </c>
      <c r="W147" s="151">
        <v>0</v>
      </c>
      <c r="X147" s="151">
        <v>0</v>
      </c>
      <c r="Y147" s="152">
        <v>1</v>
      </c>
      <c r="Z147" s="152"/>
      <c r="AA147" s="152">
        <v>1</v>
      </c>
      <c r="AB147" s="101"/>
      <c r="AC147" s="101"/>
      <c r="AD147" s="101"/>
      <c r="AE147" s="101"/>
      <c r="AF147" s="101"/>
      <c r="AG147" s="101"/>
    </row>
    <row r="148" spans="1:33" ht="26.25" customHeight="1" x14ac:dyDescent="0.25">
      <c r="A148" s="263">
        <v>136</v>
      </c>
      <c r="B148" s="150" t="s">
        <v>218</v>
      </c>
      <c r="C148" s="151">
        <v>452.4</v>
      </c>
      <c r="D148" s="151">
        <v>0</v>
      </c>
      <c r="E148" s="151">
        <v>452.4</v>
      </c>
      <c r="F148" s="151">
        <v>0</v>
      </c>
      <c r="G148" s="151">
        <v>0</v>
      </c>
      <c r="H148" s="151">
        <v>0</v>
      </c>
      <c r="I148" s="151"/>
      <c r="J148" s="151">
        <v>0</v>
      </c>
      <c r="K148" s="151">
        <v>0</v>
      </c>
      <c r="L148" s="151">
        <v>452.4</v>
      </c>
      <c r="M148" s="151">
        <v>0</v>
      </c>
      <c r="N148" s="151">
        <v>452.4</v>
      </c>
      <c r="O148" s="151">
        <v>0</v>
      </c>
      <c r="P148" s="151">
        <v>0</v>
      </c>
      <c r="Q148" s="151"/>
      <c r="R148" s="151">
        <v>0</v>
      </c>
      <c r="S148" s="151">
        <v>0</v>
      </c>
      <c r="T148" s="151">
        <v>0</v>
      </c>
      <c r="U148" s="151">
        <v>0</v>
      </c>
      <c r="V148" s="151">
        <v>0</v>
      </c>
      <c r="W148" s="151">
        <v>0</v>
      </c>
      <c r="X148" s="151">
        <v>0</v>
      </c>
      <c r="Y148" s="152">
        <v>1</v>
      </c>
      <c r="Z148" s="152"/>
      <c r="AA148" s="152">
        <v>1</v>
      </c>
      <c r="AB148" s="101"/>
      <c r="AC148" s="101"/>
      <c r="AD148" s="101"/>
      <c r="AE148" s="101"/>
      <c r="AF148" s="101"/>
      <c r="AG148" s="101"/>
    </row>
    <row r="149" spans="1:33" ht="26.25" customHeight="1" x14ac:dyDescent="0.25">
      <c r="A149" s="263">
        <v>137</v>
      </c>
      <c r="B149" s="150" t="s">
        <v>222</v>
      </c>
      <c r="C149" s="151">
        <v>154</v>
      </c>
      <c r="D149" s="151">
        <v>0</v>
      </c>
      <c r="E149" s="151">
        <v>154</v>
      </c>
      <c r="F149" s="151">
        <v>0</v>
      </c>
      <c r="G149" s="151">
        <v>0</v>
      </c>
      <c r="H149" s="151">
        <v>0</v>
      </c>
      <c r="I149" s="151"/>
      <c r="J149" s="151">
        <v>0</v>
      </c>
      <c r="K149" s="151">
        <v>0</v>
      </c>
      <c r="L149" s="151">
        <v>154</v>
      </c>
      <c r="M149" s="151">
        <v>0</v>
      </c>
      <c r="N149" s="151">
        <v>154</v>
      </c>
      <c r="O149" s="151">
        <v>0</v>
      </c>
      <c r="P149" s="151">
        <v>0</v>
      </c>
      <c r="Q149" s="151"/>
      <c r="R149" s="151">
        <v>0</v>
      </c>
      <c r="S149" s="151">
        <v>0</v>
      </c>
      <c r="T149" s="151">
        <v>0</v>
      </c>
      <c r="U149" s="151">
        <v>0</v>
      </c>
      <c r="V149" s="151">
        <v>0</v>
      </c>
      <c r="W149" s="151">
        <v>0</v>
      </c>
      <c r="X149" s="151">
        <v>0</v>
      </c>
      <c r="Y149" s="152">
        <v>1</v>
      </c>
      <c r="Z149" s="152"/>
      <c r="AA149" s="152">
        <v>1</v>
      </c>
      <c r="AB149" s="101"/>
      <c r="AC149" s="101"/>
      <c r="AD149" s="101"/>
      <c r="AE149" s="101"/>
      <c r="AF149" s="101"/>
      <c r="AG149" s="101"/>
    </row>
    <row r="150" spans="1:33" ht="26.25" customHeight="1" x14ac:dyDescent="0.25">
      <c r="A150" s="263">
        <v>138</v>
      </c>
      <c r="B150" s="150" t="s">
        <v>303</v>
      </c>
      <c r="C150" s="151">
        <v>3204.0790000000002</v>
      </c>
      <c r="D150" s="151">
        <v>0</v>
      </c>
      <c r="E150" s="151">
        <v>3204.0790000000002</v>
      </c>
      <c r="F150" s="151">
        <v>0</v>
      </c>
      <c r="G150" s="151">
        <v>0</v>
      </c>
      <c r="H150" s="151">
        <v>0</v>
      </c>
      <c r="I150" s="151"/>
      <c r="J150" s="151">
        <v>0</v>
      </c>
      <c r="K150" s="151">
        <v>0</v>
      </c>
      <c r="L150" s="151">
        <v>3204.0790000000002</v>
      </c>
      <c r="M150" s="151">
        <v>0</v>
      </c>
      <c r="N150" s="151">
        <v>3204.0790000000002</v>
      </c>
      <c r="O150" s="151">
        <v>0</v>
      </c>
      <c r="P150" s="151">
        <v>0</v>
      </c>
      <c r="Q150" s="151"/>
      <c r="R150" s="151">
        <v>0</v>
      </c>
      <c r="S150" s="151">
        <v>0</v>
      </c>
      <c r="T150" s="151">
        <v>0</v>
      </c>
      <c r="U150" s="151">
        <v>0</v>
      </c>
      <c r="V150" s="151">
        <v>0</v>
      </c>
      <c r="W150" s="151">
        <v>0</v>
      </c>
      <c r="X150" s="151">
        <v>0</v>
      </c>
      <c r="Y150" s="152">
        <v>1</v>
      </c>
      <c r="Z150" s="152"/>
      <c r="AA150" s="152">
        <v>1</v>
      </c>
      <c r="AB150" s="101"/>
      <c r="AC150" s="101"/>
      <c r="AD150" s="101"/>
      <c r="AE150" s="101"/>
      <c r="AF150" s="101"/>
      <c r="AG150" s="101"/>
    </row>
    <row r="151" spans="1:33" ht="26.25" customHeight="1" x14ac:dyDescent="0.25">
      <c r="A151" s="263">
        <v>139</v>
      </c>
      <c r="B151" s="150" t="s">
        <v>430</v>
      </c>
      <c r="C151" s="151">
        <v>0</v>
      </c>
      <c r="D151" s="151">
        <v>0</v>
      </c>
      <c r="E151" s="151">
        <v>0</v>
      </c>
      <c r="F151" s="151">
        <v>0</v>
      </c>
      <c r="G151" s="151">
        <v>0</v>
      </c>
      <c r="H151" s="151">
        <v>0</v>
      </c>
      <c r="I151" s="151"/>
      <c r="J151" s="151">
        <v>0</v>
      </c>
      <c r="K151" s="151">
        <v>0</v>
      </c>
      <c r="L151" s="151">
        <v>2195.5</v>
      </c>
      <c r="M151" s="151">
        <v>0</v>
      </c>
      <c r="N151" s="151">
        <v>0</v>
      </c>
      <c r="O151" s="151">
        <v>0</v>
      </c>
      <c r="P151" s="151">
        <v>0</v>
      </c>
      <c r="Q151" s="151"/>
      <c r="R151" s="151">
        <v>0</v>
      </c>
      <c r="S151" s="151">
        <v>0</v>
      </c>
      <c r="T151" s="151">
        <v>0</v>
      </c>
      <c r="U151" s="151">
        <v>0</v>
      </c>
      <c r="V151" s="151">
        <v>2195.5</v>
      </c>
      <c r="W151" s="151">
        <v>2195.5</v>
      </c>
      <c r="X151" s="151">
        <v>0</v>
      </c>
      <c r="Y151" s="152"/>
      <c r="Z151" s="152"/>
      <c r="AA151" s="152"/>
      <c r="AB151" s="101"/>
      <c r="AC151" s="101"/>
      <c r="AD151" s="101"/>
      <c r="AE151" s="101"/>
      <c r="AF151" s="101"/>
      <c r="AG151" s="101"/>
    </row>
    <row r="152" spans="1:33" s="260" customFormat="1" ht="26.25" customHeight="1" x14ac:dyDescent="0.25">
      <c r="A152" s="263">
        <v>140</v>
      </c>
      <c r="B152" s="150" t="s">
        <v>431</v>
      </c>
      <c r="C152" s="151">
        <v>0</v>
      </c>
      <c r="D152" s="151">
        <v>0</v>
      </c>
      <c r="E152" s="151">
        <v>0</v>
      </c>
      <c r="F152" s="151">
        <v>0</v>
      </c>
      <c r="G152" s="151">
        <v>0</v>
      </c>
      <c r="H152" s="151">
        <v>0</v>
      </c>
      <c r="I152" s="151"/>
      <c r="J152" s="151">
        <v>0</v>
      </c>
      <c r="K152" s="151">
        <v>0</v>
      </c>
      <c r="L152" s="151">
        <v>2</v>
      </c>
      <c r="M152" s="151">
        <v>0</v>
      </c>
      <c r="N152" s="151">
        <v>0</v>
      </c>
      <c r="O152" s="151">
        <v>0</v>
      </c>
      <c r="P152" s="151">
        <v>0</v>
      </c>
      <c r="Q152" s="151"/>
      <c r="R152" s="151">
        <v>0</v>
      </c>
      <c r="S152" s="151">
        <v>0</v>
      </c>
      <c r="T152" s="151">
        <v>0</v>
      </c>
      <c r="U152" s="151">
        <v>0</v>
      </c>
      <c r="V152" s="151">
        <v>2</v>
      </c>
      <c r="W152" s="151">
        <v>2</v>
      </c>
      <c r="X152" s="151">
        <v>0</v>
      </c>
      <c r="Y152" s="152"/>
      <c r="Z152" s="152"/>
      <c r="AA152" s="152"/>
      <c r="AB152" s="101"/>
      <c r="AC152" s="101"/>
      <c r="AD152" s="101"/>
      <c r="AE152" s="101"/>
      <c r="AF152" s="101"/>
      <c r="AG152" s="101"/>
    </row>
    <row r="153" spans="1:33" x14ac:dyDescent="0.25">
      <c r="A153" s="263" t="s">
        <v>26</v>
      </c>
      <c r="B153" s="148" t="s">
        <v>478</v>
      </c>
      <c r="C153" s="149">
        <v>62400</v>
      </c>
      <c r="D153" s="149">
        <v>62400</v>
      </c>
      <c r="E153" s="149">
        <v>0</v>
      </c>
      <c r="F153" s="149">
        <v>0</v>
      </c>
      <c r="G153" s="149"/>
      <c r="H153" s="149">
        <v>0</v>
      </c>
      <c r="I153" s="149">
        <v>0</v>
      </c>
      <c r="J153" s="149">
        <v>0</v>
      </c>
      <c r="K153" s="149">
        <v>0</v>
      </c>
      <c r="L153" s="149">
        <v>0</v>
      </c>
      <c r="M153" s="149">
        <v>0</v>
      </c>
      <c r="N153" s="149">
        <v>0</v>
      </c>
      <c r="O153" s="149">
        <v>0</v>
      </c>
      <c r="P153" s="149">
        <v>0</v>
      </c>
      <c r="Q153" s="149">
        <v>0</v>
      </c>
      <c r="R153" s="149">
        <v>0</v>
      </c>
      <c r="S153" s="149">
        <v>0</v>
      </c>
      <c r="T153" s="149">
        <v>0</v>
      </c>
      <c r="U153" s="149">
        <v>0</v>
      </c>
      <c r="V153" s="149">
        <v>0</v>
      </c>
      <c r="W153" s="149">
        <v>0</v>
      </c>
      <c r="X153" s="149">
        <v>0</v>
      </c>
      <c r="Y153" s="152">
        <v>0</v>
      </c>
      <c r="Z153" s="152">
        <v>0</v>
      </c>
      <c r="AA153" s="152"/>
      <c r="AB153" s="152"/>
      <c r="AC153" s="152"/>
      <c r="AD153" s="152"/>
      <c r="AE153" s="152"/>
      <c r="AF153" s="152"/>
      <c r="AG153" s="152"/>
    </row>
    <row r="154" spans="1:33" ht="21" x14ac:dyDescent="0.25">
      <c r="A154" s="263" t="s">
        <v>30</v>
      </c>
      <c r="B154" s="148" t="s">
        <v>433</v>
      </c>
      <c r="C154" s="149">
        <v>150000</v>
      </c>
      <c r="D154" s="149">
        <v>150000</v>
      </c>
      <c r="E154" s="149"/>
      <c r="F154" s="149"/>
      <c r="G154" s="149"/>
      <c r="H154" s="149"/>
      <c r="I154" s="149">
        <v>0</v>
      </c>
      <c r="J154" s="149">
        <v>0</v>
      </c>
      <c r="K154" s="149">
        <v>0</v>
      </c>
      <c r="L154" s="149">
        <v>0</v>
      </c>
      <c r="M154" s="149">
        <v>0</v>
      </c>
      <c r="N154" s="149"/>
      <c r="O154" s="149"/>
      <c r="P154" s="149"/>
      <c r="Q154" s="149">
        <v>0</v>
      </c>
      <c r="R154" s="149">
        <v>0</v>
      </c>
      <c r="S154" s="149">
        <v>0</v>
      </c>
      <c r="T154" s="149">
        <v>0</v>
      </c>
      <c r="U154" s="149">
        <v>0</v>
      </c>
      <c r="V154" s="149">
        <v>0</v>
      </c>
      <c r="W154" s="149">
        <v>0</v>
      </c>
      <c r="X154" s="149">
        <v>0</v>
      </c>
      <c r="Y154" s="152">
        <v>0</v>
      </c>
      <c r="Z154" s="152">
        <v>0</v>
      </c>
      <c r="AA154" s="152"/>
      <c r="AB154" s="152"/>
      <c r="AC154" s="152"/>
      <c r="AD154" s="152"/>
      <c r="AE154" s="152"/>
      <c r="AF154" s="152"/>
      <c r="AG154" s="152"/>
    </row>
    <row r="155" spans="1:33" ht="21" x14ac:dyDescent="0.25">
      <c r="A155" s="263" t="s">
        <v>52</v>
      </c>
      <c r="B155" s="148" t="s">
        <v>434</v>
      </c>
      <c r="C155" s="149">
        <v>450000</v>
      </c>
      <c r="D155" s="149">
        <v>450000</v>
      </c>
      <c r="E155" s="149"/>
      <c r="F155" s="149"/>
      <c r="G155" s="149"/>
      <c r="H155" s="149"/>
      <c r="I155" s="149">
        <v>0</v>
      </c>
      <c r="J155" s="149">
        <v>0</v>
      </c>
      <c r="K155" s="149">
        <v>0</v>
      </c>
      <c r="L155" s="149">
        <v>50000</v>
      </c>
      <c r="M155" s="149">
        <v>50000</v>
      </c>
      <c r="N155" s="149"/>
      <c r="O155" s="149"/>
      <c r="P155" s="149"/>
      <c r="Q155" s="149">
        <v>0</v>
      </c>
      <c r="R155" s="149">
        <v>0</v>
      </c>
      <c r="S155" s="149">
        <v>0</v>
      </c>
      <c r="T155" s="149">
        <v>0</v>
      </c>
      <c r="U155" s="149">
        <v>0</v>
      </c>
      <c r="V155" s="149">
        <v>0</v>
      </c>
      <c r="W155" s="149">
        <v>0</v>
      </c>
      <c r="X155" s="149">
        <v>0</v>
      </c>
      <c r="Y155" s="152">
        <v>0.1111111111111111</v>
      </c>
      <c r="Z155" s="152">
        <v>0.1111111111111111</v>
      </c>
      <c r="AA155" s="152"/>
      <c r="AB155" s="152"/>
      <c r="AC155" s="152"/>
      <c r="AD155" s="152"/>
      <c r="AE155" s="152"/>
      <c r="AF155" s="152"/>
      <c r="AG155" s="152"/>
    </row>
    <row r="156" spans="1:33" x14ac:dyDescent="0.25">
      <c r="A156" s="263" t="s">
        <v>153</v>
      </c>
      <c r="B156" s="148" t="s">
        <v>435</v>
      </c>
      <c r="C156" s="149">
        <v>34885</v>
      </c>
      <c r="D156" s="149">
        <v>34885</v>
      </c>
      <c r="E156" s="149">
        <v>0</v>
      </c>
      <c r="F156" s="149">
        <v>0</v>
      </c>
      <c r="G156" s="149">
        <v>0</v>
      </c>
      <c r="H156" s="149">
        <v>0</v>
      </c>
      <c r="I156" s="149">
        <v>0</v>
      </c>
      <c r="J156" s="149">
        <v>0</v>
      </c>
      <c r="K156" s="149">
        <v>0</v>
      </c>
      <c r="L156" s="149">
        <v>43387.711505000007</v>
      </c>
      <c r="M156" s="149">
        <v>34885.254110000002</v>
      </c>
      <c r="N156" s="149">
        <v>8502.4573949999995</v>
      </c>
      <c r="O156" s="149">
        <v>0</v>
      </c>
      <c r="P156" s="149">
        <v>0</v>
      </c>
      <c r="Q156" s="149">
        <v>0</v>
      </c>
      <c r="R156" s="149">
        <v>0</v>
      </c>
      <c r="S156" s="149">
        <v>0</v>
      </c>
      <c r="T156" s="149">
        <v>0</v>
      </c>
      <c r="U156" s="149">
        <v>0</v>
      </c>
      <c r="V156" s="149">
        <v>0</v>
      </c>
      <c r="W156" s="149">
        <v>0</v>
      </c>
      <c r="X156" s="149">
        <v>0</v>
      </c>
      <c r="Y156" s="152">
        <v>1.2437354595098182</v>
      </c>
      <c r="Z156" s="152">
        <v>1.0000072842195786</v>
      </c>
      <c r="AA156" s="152"/>
      <c r="AB156" s="152"/>
      <c r="AC156" s="152"/>
      <c r="AD156" s="152"/>
      <c r="AE156" s="152"/>
      <c r="AF156" s="152"/>
      <c r="AG156" s="152"/>
    </row>
    <row r="157" spans="1:33" ht="22.5" x14ac:dyDescent="0.25">
      <c r="A157" s="263">
        <v>1</v>
      </c>
      <c r="B157" s="150" t="s">
        <v>436</v>
      </c>
      <c r="C157" s="151">
        <v>672</v>
      </c>
      <c r="D157" s="151">
        <v>672</v>
      </c>
      <c r="E157" s="151">
        <v>0</v>
      </c>
      <c r="F157" s="151">
        <v>0</v>
      </c>
      <c r="G157" s="151">
        <v>0</v>
      </c>
      <c r="H157" s="151">
        <v>0</v>
      </c>
      <c r="I157" s="149">
        <v>0</v>
      </c>
      <c r="J157" s="151">
        <v>0</v>
      </c>
      <c r="K157" s="151">
        <v>0</v>
      </c>
      <c r="L157" s="151">
        <v>672.39435000000003</v>
      </c>
      <c r="M157" s="151">
        <v>672.39435000000003</v>
      </c>
      <c r="N157" s="151">
        <v>0</v>
      </c>
      <c r="O157" s="151">
        <v>0</v>
      </c>
      <c r="P157" s="149">
        <v>0</v>
      </c>
      <c r="Q157" s="151">
        <v>0</v>
      </c>
      <c r="R157" s="151">
        <v>0</v>
      </c>
      <c r="S157" s="151">
        <v>0</v>
      </c>
      <c r="T157" s="151">
        <v>0</v>
      </c>
      <c r="U157" s="151">
        <v>0</v>
      </c>
      <c r="V157" s="151">
        <v>0</v>
      </c>
      <c r="W157" s="151">
        <v>0</v>
      </c>
      <c r="X157" s="151">
        <v>0</v>
      </c>
      <c r="Y157" s="152">
        <v>1.0005868303571428</v>
      </c>
      <c r="Z157" s="152">
        <v>1.0005868303571428</v>
      </c>
      <c r="AA157" s="152"/>
      <c r="AB157" s="152"/>
      <c r="AC157" s="152"/>
      <c r="AD157" s="152"/>
      <c r="AE157" s="152"/>
      <c r="AF157" s="152"/>
      <c r="AG157" s="152"/>
    </row>
    <row r="158" spans="1:33" ht="22.5" x14ac:dyDescent="0.25">
      <c r="A158" s="263">
        <v>2</v>
      </c>
      <c r="B158" s="150" t="s">
        <v>437</v>
      </c>
      <c r="C158" s="151">
        <v>1148</v>
      </c>
      <c r="D158" s="151">
        <v>1148</v>
      </c>
      <c r="E158" s="151">
        <v>0</v>
      </c>
      <c r="F158" s="151">
        <v>0</v>
      </c>
      <c r="G158" s="151">
        <v>0</v>
      </c>
      <c r="H158" s="151">
        <v>0</v>
      </c>
      <c r="I158" s="149">
        <v>0</v>
      </c>
      <c r="J158" s="151">
        <v>0</v>
      </c>
      <c r="K158" s="151">
        <v>0</v>
      </c>
      <c r="L158" s="151">
        <v>1147.5407600000001</v>
      </c>
      <c r="M158" s="151">
        <v>1147.5407600000001</v>
      </c>
      <c r="N158" s="151">
        <v>0</v>
      </c>
      <c r="O158" s="151">
        <v>0</v>
      </c>
      <c r="P158" s="149">
        <v>0</v>
      </c>
      <c r="Q158" s="151"/>
      <c r="R158" s="151">
        <v>0</v>
      </c>
      <c r="S158" s="151">
        <v>0</v>
      </c>
      <c r="T158" s="151">
        <v>0</v>
      </c>
      <c r="U158" s="151">
        <v>0</v>
      </c>
      <c r="V158" s="151">
        <v>0</v>
      </c>
      <c r="W158" s="151">
        <v>0</v>
      </c>
      <c r="X158" s="151">
        <v>0</v>
      </c>
      <c r="Y158" s="152">
        <v>0.9995999651567945</v>
      </c>
      <c r="Z158" s="152">
        <v>0.9995999651567945</v>
      </c>
      <c r="AA158" s="152"/>
      <c r="AB158" s="152"/>
      <c r="AC158" s="152"/>
      <c r="AD158" s="152"/>
      <c r="AE158" s="152"/>
      <c r="AF158" s="152"/>
      <c r="AG158" s="152"/>
    </row>
    <row r="159" spans="1:33" ht="22.5" x14ac:dyDescent="0.25">
      <c r="A159" s="263">
        <v>3</v>
      </c>
      <c r="B159" s="150" t="s">
        <v>438</v>
      </c>
      <c r="C159" s="151">
        <v>2609</v>
      </c>
      <c r="D159" s="151">
        <v>2609</v>
      </c>
      <c r="E159" s="151">
        <v>0</v>
      </c>
      <c r="F159" s="151">
        <v>0</v>
      </c>
      <c r="G159" s="151">
        <v>0</v>
      </c>
      <c r="H159" s="151">
        <v>0</v>
      </c>
      <c r="I159" s="149">
        <v>0</v>
      </c>
      <c r="J159" s="151">
        <v>0</v>
      </c>
      <c r="K159" s="151">
        <v>0</v>
      </c>
      <c r="L159" s="151">
        <v>2609.375</v>
      </c>
      <c r="M159" s="151">
        <v>2609.375</v>
      </c>
      <c r="N159" s="151">
        <v>0</v>
      </c>
      <c r="O159" s="151">
        <v>0</v>
      </c>
      <c r="P159" s="151">
        <v>0</v>
      </c>
      <c r="Q159" s="151">
        <v>0</v>
      </c>
      <c r="R159" s="151">
        <v>0</v>
      </c>
      <c r="S159" s="151">
        <v>0</v>
      </c>
      <c r="T159" s="151">
        <v>0</v>
      </c>
      <c r="U159" s="151">
        <v>0</v>
      </c>
      <c r="V159" s="151">
        <v>0</v>
      </c>
      <c r="W159" s="151">
        <v>0</v>
      </c>
      <c r="X159" s="151">
        <v>0</v>
      </c>
      <c r="Y159" s="152">
        <v>1.0001437332311229</v>
      </c>
      <c r="Z159" s="152">
        <v>1.0001437332311229</v>
      </c>
      <c r="AA159" s="152"/>
      <c r="AB159" s="152"/>
      <c r="AC159" s="152"/>
      <c r="AD159" s="152"/>
      <c r="AE159" s="152"/>
      <c r="AF159" s="152"/>
      <c r="AG159" s="152"/>
    </row>
    <row r="160" spans="1:33" ht="22.5" x14ac:dyDescent="0.25">
      <c r="A160" s="263">
        <v>4</v>
      </c>
      <c r="B160" s="150" t="s">
        <v>439</v>
      </c>
      <c r="C160" s="151">
        <v>30456</v>
      </c>
      <c r="D160" s="151">
        <v>30456</v>
      </c>
      <c r="E160" s="151">
        <v>0</v>
      </c>
      <c r="F160" s="151">
        <v>0</v>
      </c>
      <c r="G160" s="151">
        <v>0</v>
      </c>
      <c r="H160" s="151">
        <v>0</v>
      </c>
      <c r="I160" s="149">
        <v>0</v>
      </c>
      <c r="J160" s="151">
        <v>0</v>
      </c>
      <c r="K160" s="151">
        <v>0</v>
      </c>
      <c r="L160" s="151">
        <v>30455.944</v>
      </c>
      <c r="M160" s="151">
        <v>30455.944</v>
      </c>
      <c r="N160" s="151">
        <v>0</v>
      </c>
      <c r="O160" s="151">
        <v>0</v>
      </c>
      <c r="P160" s="151">
        <v>0</v>
      </c>
      <c r="Q160" s="151">
        <v>0</v>
      </c>
      <c r="R160" s="151">
        <v>0</v>
      </c>
      <c r="S160" s="151">
        <v>0</v>
      </c>
      <c r="T160" s="151">
        <v>0</v>
      </c>
      <c r="U160" s="151">
        <v>0</v>
      </c>
      <c r="V160" s="151">
        <v>0</v>
      </c>
      <c r="W160" s="151">
        <v>0</v>
      </c>
      <c r="X160" s="151">
        <v>0</v>
      </c>
      <c r="Y160" s="152">
        <v>0.99999816128184926</v>
      </c>
      <c r="Z160" s="152">
        <v>0.99999816128184926</v>
      </c>
      <c r="AA160" s="152"/>
      <c r="AB160" s="152"/>
      <c r="AC160" s="152"/>
      <c r="AD160" s="152"/>
      <c r="AE160" s="152"/>
      <c r="AF160" s="152"/>
      <c r="AG160" s="152"/>
    </row>
    <row r="161" spans="1:33" ht="22.5" x14ac:dyDescent="0.25">
      <c r="A161" s="263">
        <v>5</v>
      </c>
      <c r="B161" s="150" t="s">
        <v>440</v>
      </c>
      <c r="C161" s="151">
        <v>0</v>
      </c>
      <c r="D161" s="151">
        <v>0</v>
      </c>
      <c r="E161" s="151">
        <v>0</v>
      </c>
      <c r="F161" s="151">
        <v>0</v>
      </c>
      <c r="G161" s="151">
        <v>0</v>
      </c>
      <c r="H161" s="151">
        <v>0</v>
      </c>
      <c r="I161" s="149">
        <v>0</v>
      </c>
      <c r="J161" s="151">
        <v>0</v>
      </c>
      <c r="K161" s="151">
        <v>0</v>
      </c>
      <c r="L161" s="151">
        <v>5685.9939599999998</v>
      </c>
      <c r="M161" s="151">
        <v>0</v>
      </c>
      <c r="N161" s="151">
        <v>5685.9939599999998</v>
      </c>
      <c r="O161" s="151">
        <v>0</v>
      </c>
      <c r="P161" s="151">
        <v>0</v>
      </c>
      <c r="Q161" s="151"/>
      <c r="R161" s="151">
        <v>0</v>
      </c>
      <c r="S161" s="151">
        <v>0</v>
      </c>
      <c r="T161" s="151">
        <v>0</v>
      </c>
      <c r="U161" s="151">
        <v>0</v>
      </c>
      <c r="V161" s="151"/>
      <c r="W161" s="151">
        <v>0</v>
      </c>
      <c r="X161" s="151">
        <v>0</v>
      </c>
      <c r="Y161" s="152"/>
      <c r="Z161" s="152"/>
      <c r="AA161" s="152"/>
      <c r="AB161" s="152"/>
      <c r="AC161" s="152"/>
      <c r="AD161" s="152"/>
      <c r="AE161" s="152"/>
      <c r="AF161" s="152"/>
      <c r="AG161" s="152"/>
    </row>
    <row r="162" spans="1:33" ht="22.5" x14ac:dyDescent="0.25">
      <c r="A162" s="263">
        <v>6</v>
      </c>
      <c r="B162" s="150" t="s">
        <v>441</v>
      </c>
      <c r="C162" s="151">
        <v>0</v>
      </c>
      <c r="D162" s="151">
        <v>0</v>
      </c>
      <c r="E162" s="151">
        <v>0</v>
      </c>
      <c r="F162" s="151">
        <v>0</v>
      </c>
      <c r="G162" s="151">
        <v>0</v>
      </c>
      <c r="H162" s="151">
        <v>0</v>
      </c>
      <c r="I162" s="149">
        <v>0</v>
      </c>
      <c r="J162" s="151">
        <v>0</v>
      </c>
      <c r="K162" s="151">
        <v>0</v>
      </c>
      <c r="L162" s="151">
        <v>2381.6036640000002</v>
      </c>
      <c r="M162" s="151">
        <v>0</v>
      </c>
      <c r="N162" s="151">
        <v>2381.6036640000002</v>
      </c>
      <c r="O162" s="151">
        <v>0</v>
      </c>
      <c r="P162" s="151">
        <v>0</v>
      </c>
      <c r="Q162" s="151"/>
      <c r="R162" s="151">
        <v>0</v>
      </c>
      <c r="S162" s="151">
        <v>0</v>
      </c>
      <c r="T162" s="151">
        <v>0</v>
      </c>
      <c r="U162" s="151">
        <v>0</v>
      </c>
      <c r="V162" s="151"/>
      <c r="W162" s="151">
        <v>0</v>
      </c>
      <c r="X162" s="151">
        <v>0</v>
      </c>
      <c r="Y162" s="152"/>
      <c r="Z162" s="152"/>
      <c r="AA162" s="152"/>
      <c r="AB162" s="152"/>
      <c r="AC162" s="152"/>
      <c r="AD162" s="152"/>
      <c r="AE162" s="152"/>
      <c r="AF162" s="152"/>
      <c r="AG162" s="152"/>
    </row>
    <row r="163" spans="1:33" ht="22.5" x14ac:dyDescent="0.25">
      <c r="A163" s="263">
        <v>7</v>
      </c>
      <c r="B163" s="150" t="s">
        <v>442</v>
      </c>
      <c r="C163" s="151">
        <v>0</v>
      </c>
      <c r="D163" s="151">
        <v>0</v>
      </c>
      <c r="E163" s="151">
        <v>0</v>
      </c>
      <c r="F163" s="151">
        <v>0</v>
      </c>
      <c r="G163" s="151">
        <v>0</v>
      </c>
      <c r="H163" s="151">
        <v>0</v>
      </c>
      <c r="I163" s="149">
        <v>0</v>
      </c>
      <c r="J163" s="151">
        <v>0</v>
      </c>
      <c r="K163" s="151">
        <v>0</v>
      </c>
      <c r="L163" s="151">
        <v>434.85977100000002</v>
      </c>
      <c r="M163" s="151">
        <v>0</v>
      </c>
      <c r="N163" s="151">
        <v>434.85977100000002</v>
      </c>
      <c r="O163" s="151">
        <v>0</v>
      </c>
      <c r="P163" s="151">
        <v>0</v>
      </c>
      <c r="Q163" s="151"/>
      <c r="R163" s="151">
        <v>0</v>
      </c>
      <c r="S163" s="151">
        <v>0</v>
      </c>
      <c r="T163" s="151">
        <v>0</v>
      </c>
      <c r="U163" s="151">
        <v>0</v>
      </c>
      <c r="V163" s="151"/>
      <c r="W163" s="151">
        <v>0</v>
      </c>
      <c r="X163" s="151">
        <v>0</v>
      </c>
      <c r="Y163" s="152"/>
      <c r="Z163" s="152"/>
      <c r="AA163" s="152"/>
      <c r="AB163" s="152"/>
      <c r="AC163" s="152"/>
      <c r="AD163" s="152"/>
      <c r="AE163" s="152"/>
      <c r="AF163" s="152"/>
      <c r="AG163" s="152"/>
    </row>
    <row r="164" spans="1:33" ht="21" x14ac:dyDescent="0.25">
      <c r="A164" s="268" t="s">
        <v>155</v>
      </c>
      <c r="B164" s="148" t="s">
        <v>443</v>
      </c>
      <c r="C164" s="149">
        <v>87970.284576999999</v>
      </c>
      <c r="D164" s="149">
        <v>0</v>
      </c>
      <c r="E164" s="149">
        <v>87970.284576999999</v>
      </c>
      <c r="F164" s="149">
        <v>0</v>
      </c>
      <c r="G164" s="149">
        <v>0</v>
      </c>
      <c r="H164" s="149">
        <v>0</v>
      </c>
      <c r="I164" s="149">
        <v>0</v>
      </c>
      <c r="J164" s="149">
        <v>0</v>
      </c>
      <c r="K164" s="149">
        <v>0</v>
      </c>
      <c r="L164" s="149"/>
      <c r="M164" s="149">
        <v>0</v>
      </c>
      <c r="N164" s="149">
        <v>0</v>
      </c>
      <c r="O164" s="149">
        <v>0</v>
      </c>
      <c r="P164" s="149">
        <v>0</v>
      </c>
      <c r="Q164" s="149"/>
      <c r="R164" s="149">
        <v>0</v>
      </c>
      <c r="S164" s="149">
        <v>0</v>
      </c>
      <c r="T164" s="149">
        <v>0</v>
      </c>
      <c r="U164" s="149">
        <v>0</v>
      </c>
      <c r="V164" s="149"/>
      <c r="W164" s="149">
        <v>0</v>
      </c>
      <c r="X164" s="149">
        <v>0</v>
      </c>
      <c r="Y164" s="152">
        <v>0</v>
      </c>
      <c r="Z164" s="152"/>
      <c r="AA164" s="152">
        <v>0</v>
      </c>
      <c r="AB164" s="152"/>
      <c r="AC164" s="152"/>
      <c r="AD164" s="152"/>
      <c r="AE164" s="152"/>
      <c r="AF164" s="152"/>
      <c r="AG164" s="152"/>
    </row>
    <row r="165" spans="1:33" ht="42" x14ac:dyDescent="0.25">
      <c r="A165" s="268" t="s">
        <v>157</v>
      </c>
      <c r="B165" s="148" t="s">
        <v>444</v>
      </c>
      <c r="C165" s="149">
        <v>70000</v>
      </c>
      <c r="D165" s="149">
        <v>0</v>
      </c>
      <c r="E165" s="149">
        <v>0</v>
      </c>
      <c r="F165" s="149">
        <v>70000</v>
      </c>
      <c r="G165" s="149">
        <v>0</v>
      </c>
      <c r="H165" s="149">
        <v>0</v>
      </c>
      <c r="I165" s="149">
        <v>0</v>
      </c>
      <c r="J165" s="149">
        <v>0</v>
      </c>
      <c r="K165" s="149">
        <v>0</v>
      </c>
      <c r="L165" s="149">
        <v>54342.614357999999</v>
      </c>
      <c r="M165" s="149">
        <v>0</v>
      </c>
      <c r="N165" s="149">
        <v>0</v>
      </c>
      <c r="O165" s="149">
        <v>54342.614357999999</v>
      </c>
      <c r="P165" s="149">
        <v>0</v>
      </c>
      <c r="Q165" s="149">
        <v>0</v>
      </c>
      <c r="R165" s="149">
        <v>0</v>
      </c>
      <c r="S165" s="149">
        <v>0</v>
      </c>
      <c r="T165" s="149">
        <v>0</v>
      </c>
      <c r="U165" s="149">
        <v>0</v>
      </c>
      <c r="V165" s="149">
        <v>0</v>
      </c>
      <c r="W165" s="149">
        <v>0</v>
      </c>
      <c r="X165" s="149">
        <v>0</v>
      </c>
      <c r="Y165" s="152">
        <v>0.77632306225714287</v>
      </c>
      <c r="Z165" s="152"/>
      <c r="AA165" s="152"/>
      <c r="AB165" s="152">
        <v>0.77632306225714287</v>
      </c>
      <c r="AC165" s="152"/>
      <c r="AD165" s="152"/>
      <c r="AE165" s="152"/>
      <c r="AF165" s="152"/>
      <c r="AG165" s="152"/>
    </row>
    <row r="166" spans="1:33" ht="42" x14ac:dyDescent="0.25">
      <c r="A166" s="268" t="s">
        <v>159</v>
      </c>
      <c r="B166" s="148" t="s">
        <v>445</v>
      </c>
      <c r="C166" s="149">
        <v>315022.03999999998</v>
      </c>
      <c r="D166" s="149">
        <v>0</v>
      </c>
      <c r="E166" s="149">
        <v>0</v>
      </c>
      <c r="F166" s="149">
        <v>0</v>
      </c>
      <c r="G166" s="149">
        <v>315022.03999999998</v>
      </c>
      <c r="H166" s="149">
        <v>0</v>
      </c>
      <c r="I166" s="149">
        <v>0</v>
      </c>
      <c r="J166" s="149">
        <v>0</v>
      </c>
      <c r="K166" s="149">
        <v>0</v>
      </c>
      <c r="L166" s="149">
        <v>710489.76650000003</v>
      </c>
      <c r="M166" s="149">
        <v>0</v>
      </c>
      <c r="N166" s="149">
        <v>0</v>
      </c>
      <c r="O166" s="149">
        <v>0</v>
      </c>
      <c r="P166" s="149">
        <v>0</v>
      </c>
      <c r="Q166" s="149"/>
      <c r="R166" s="149">
        <v>0</v>
      </c>
      <c r="S166" s="149">
        <v>0</v>
      </c>
      <c r="T166" s="149">
        <v>710489.76650000003</v>
      </c>
      <c r="U166" s="149">
        <v>0</v>
      </c>
      <c r="V166" s="149"/>
      <c r="W166" s="149">
        <v>0</v>
      </c>
      <c r="X166" s="149">
        <v>0</v>
      </c>
      <c r="Y166" s="152">
        <v>2.2553652642843658</v>
      </c>
      <c r="Z166" s="152"/>
      <c r="AA166" s="152"/>
      <c r="AB166" s="152"/>
      <c r="AC166" s="152">
        <v>2.2553652642843658</v>
      </c>
      <c r="AD166" s="152"/>
      <c r="AE166" s="152"/>
      <c r="AF166" s="152"/>
      <c r="AG166" s="152"/>
    </row>
    <row r="167" spans="1:33" ht="21" x14ac:dyDescent="0.25">
      <c r="A167" s="268" t="s">
        <v>160</v>
      </c>
      <c r="B167" s="148" t="s">
        <v>446</v>
      </c>
      <c r="C167" s="149">
        <v>2910</v>
      </c>
      <c r="D167" s="149">
        <v>0</v>
      </c>
      <c r="E167" s="149">
        <v>0</v>
      </c>
      <c r="F167" s="149">
        <v>0</v>
      </c>
      <c r="G167" s="149">
        <v>0</v>
      </c>
      <c r="H167" s="149">
        <v>2910</v>
      </c>
      <c r="I167" s="149">
        <v>0</v>
      </c>
      <c r="J167" s="149">
        <v>0</v>
      </c>
      <c r="K167" s="149">
        <v>0</v>
      </c>
      <c r="L167" s="149">
        <v>2910</v>
      </c>
      <c r="M167" s="149">
        <v>0</v>
      </c>
      <c r="N167" s="149">
        <v>0</v>
      </c>
      <c r="O167" s="149">
        <v>0</v>
      </c>
      <c r="P167" s="149">
        <v>2910</v>
      </c>
      <c r="Q167" s="149">
        <v>0</v>
      </c>
      <c r="R167" s="149">
        <v>0</v>
      </c>
      <c r="S167" s="149">
        <v>0</v>
      </c>
      <c r="T167" s="149">
        <v>0</v>
      </c>
      <c r="U167" s="149">
        <v>0</v>
      </c>
      <c r="V167" s="149">
        <v>0</v>
      </c>
      <c r="W167" s="149">
        <v>0</v>
      </c>
      <c r="X167" s="149">
        <v>0</v>
      </c>
      <c r="Y167" s="152">
        <v>1</v>
      </c>
      <c r="Z167" s="152"/>
      <c r="AA167" s="152"/>
      <c r="AB167" s="152"/>
      <c r="AC167" s="152"/>
      <c r="AD167" s="152">
        <v>1</v>
      </c>
      <c r="AE167" s="152"/>
      <c r="AF167" s="152"/>
      <c r="AG167" s="152"/>
    </row>
    <row r="168" spans="1:33" ht="21" x14ac:dyDescent="0.25">
      <c r="A168" s="268" t="s">
        <v>286</v>
      </c>
      <c r="B168" s="148" t="s">
        <v>223</v>
      </c>
      <c r="C168" s="149">
        <v>204942</v>
      </c>
      <c r="D168" s="149">
        <v>0</v>
      </c>
      <c r="E168" s="149">
        <v>204942</v>
      </c>
      <c r="F168" s="149">
        <v>0</v>
      </c>
      <c r="G168" s="149">
        <v>0</v>
      </c>
      <c r="H168" s="149">
        <v>0</v>
      </c>
      <c r="I168" s="149">
        <v>0</v>
      </c>
      <c r="J168" s="149">
        <v>0</v>
      </c>
      <c r="K168" s="149">
        <v>0</v>
      </c>
      <c r="L168" s="149">
        <v>0</v>
      </c>
      <c r="M168" s="149">
        <v>0</v>
      </c>
      <c r="N168" s="149">
        <v>0</v>
      </c>
      <c r="O168" s="149">
        <v>0</v>
      </c>
      <c r="P168" s="149">
        <v>0</v>
      </c>
      <c r="Q168" s="149">
        <v>0</v>
      </c>
      <c r="R168" s="149">
        <v>0</v>
      </c>
      <c r="S168" s="149">
        <v>0</v>
      </c>
      <c r="T168" s="149">
        <v>0</v>
      </c>
      <c r="U168" s="149">
        <v>0</v>
      </c>
      <c r="V168" s="149">
        <v>0</v>
      </c>
      <c r="W168" s="149">
        <v>0</v>
      </c>
      <c r="X168" s="149">
        <v>0</v>
      </c>
      <c r="Y168" s="152">
        <v>0</v>
      </c>
      <c r="Z168" s="152"/>
      <c r="AA168" s="152">
        <v>0</v>
      </c>
      <c r="AB168" s="152"/>
      <c r="AC168" s="152"/>
      <c r="AD168" s="152"/>
      <c r="AE168" s="152"/>
      <c r="AF168" s="152"/>
      <c r="AG168" s="152"/>
    </row>
    <row r="169" spans="1:33" ht="21" x14ac:dyDescent="0.25">
      <c r="A169" s="268" t="s">
        <v>447</v>
      </c>
      <c r="B169" s="148" t="s">
        <v>285</v>
      </c>
      <c r="C169" s="149">
        <v>867550</v>
      </c>
      <c r="D169" s="149">
        <v>0</v>
      </c>
      <c r="E169" s="149">
        <v>867550</v>
      </c>
      <c r="F169" s="149">
        <v>0</v>
      </c>
      <c r="G169" s="149">
        <v>0</v>
      </c>
      <c r="H169" s="149">
        <v>0</v>
      </c>
      <c r="I169" s="149">
        <v>0</v>
      </c>
      <c r="J169" s="149">
        <v>0</v>
      </c>
      <c r="K169" s="149">
        <v>0</v>
      </c>
      <c r="L169" s="149">
        <v>0</v>
      </c>
      <c r="M169" s="149">
        <v>0</v>
      </c>
      <c r="N169" s="149">
        <v>0</v>
      </c>
      <c r="O169" s="149">
        <v>0</v>
      </c>
      <c r="P169" s="149">
        <v>0</v>
      </c>
      <c r="Q169" s="149">
        <v>0</v>
      </c>
      <c r="R169" s="149">
        <v>0</v>
      </c>
      <c r="S169" s="149">
        <v>0</v>
      </c>
      <c r="T169" s="149">
        <v>0</v>
      </c>
      <c r="U169" s="149">
        <v>0</v>
      </c>
      <c r="V169" s="149">
        <v>0</v>
      </c>
      <c r="W169" s="149">
        <v>0</v>
      </c>
      <c r="X169" s="149">
        <v>0</v>
      </c>
      <c r="Y169" s="152">
        <v>0</v>
      </c>
      <c r="Z169" s="152"/>
      <c r="AA169" s="152">
        <v>0</v>
      </c>
      <c r="AB169" s="152"/>
      <c r="AC169" s="152"/>
      <c r="AD169" s="152"/>
      <c r="AE169" s="152"/>
      <c r="AF169" s="152"/>
      <c r="AG169" s="152"/>
    </row>
    <row r="170" spans="1:33" ht="24" x14ac:dyDescent="0.25">
      <c r="A170" s="268" t="s">
        <v>448</v>
      </c>
      <c r="B170" s="153" t="s">
        <v>262</v>
      </c>
      <c r="C170" s="149">
        <v>0</v>
      </c>
      <c r="D170" s="149">
        <v>0</v>
      </c>
      <c r="E170" s="149">
        <v>0</v>
      </c>
      <c r="F170" s="149">
        <v>0</v>
      </c>
      <c r="G170" s="149">
        <v>0</v>
      </c>
      <c r="H170" s="149">
        <v>0</v>
      </c>
      <c r="I170" s="149">
        <v>0</v>
      </c>
      <c r="J170" s="149">
        <v>0</v>
      </c>
      <c r="K170" s="149">
        <v>0</v>
      </c>
      <c r="L170" s="149">
        <v>0</v>
      </c>
      <c r="M170" s="149">
        <v>0</v>
      </c>
      <c r="N170" s="149">
        <v>0</v>
      </c>
      <c r="O170" s="149">
        <v>0</v>
      </c>
      <c r="P170" s="149">
        <v>0</v>
      </c>
      <c r="Q170" s="149">
        <v>0</v>
      </c>
      <c r="R170" s="149">
        <v>0</v>
      </c>
      <c r="S170" s="149">
        <v>0</v>
      </c>
      <c r="T170" s="149">
        <v>0</v>
      </c>
      <c r="U170" s="149">
        <v>0</v>
      </c>
      <c r="V170" s="149">
        <v>0</v>
      </c>
      <c r="W170" s="149">
        <v>0</v>
      </c>
      <c r="X170" s="149">
        <v>0</v>
      </c>
      <c r="Y170" s="152"/>
      <c r="Z170" s="152"/>
      <c r="AA170" s="152"/>
      <c r="AB170" s="152"/>
      <c r="AC170" s="152"/>
      <c r="AD170" s="152"/>
      <c r="AE170" s="152"/>
      <c r="AF170" s="152"/>
      <c r="AG170" s="152"/>
    </row>
    <row r="171" spans="1:33" ht="31.5" x14ac:dyDescent="0.25">
      <c r="A171" s="268" t="s">
        <v>449</v>
      </c>
      <c r="B171" s="148" t="s">
        <v>213</v>
      </c>
      <c r="C171" s="149">
        <v>0</v>
      </c>
      <c r="D171" s="149"/>
      <c r="E171" s="149"/>
      <c r="F171" s="149"/>
      <c r="G171" s="149"/>
      <c r="H171" s="149"/>
      <c r="I171" s="149"/>
      <c r="J171" s="149"/>
      <c r="K171" s="149"/>
      <c r="L171" s="149">
        <v>5304995.3688680008</v>
      </c>
      <c r="M171" s="149"/>
      <c r="N171" s="149"/>
      <c r="O171" s="149"/>
      <c r="P171" s="149"/>
      <c r="Q171" s="149">
        <v>0</v>
      </c>
      <c r="R171" s="149"/>
      <c r="S171" s="149"/>
      <c r="T171" s="149"/>
      <c r="U171" s="149"/>
      <c r="V171" s="149">
        <v>5304995.3688680008</v>
      </c>
      <c r="W171" s="149">
        <v>3443623.2985260002</v>
      </c>
      <c r="X171" s="149">
        <v>1861372.0703420001</v>
      </c>
      <c r="Y171" s="152"/>
      <c r="Z171" s="152"/>
      <c r="AA171" s="152"/>
      <c r="AB171" s="152"/>
      <c r="AC171" s="152"/>
      <c r="AD171" s="152"/>
      <c r="AE171" s="152"/>
      <c r="AF171" s="152"/>
      <c r="AG171" s="152"/>
    </row>
  </sheetData>
  <mergeCells count="33">
    <mergeCell ref="C8:K8"/>
    <mergeCell ref="L9:L10"/>
    <mergeCell ref="M9:M10"/>
    <mergeCell ref="N9:N10"/>
    <mergeCell ref="L8:X8"/>
    <mergeCell ref="Y8:AG8"/>
    <mergeCell ref="Y9:Y10"/>
    <mergeCell ref="Z9:Z10"/>
    <mergeCell ref="AA9:AA10"/>
    <mergeCell ref="AB9:AB10"/>
    <mergeCell ref="AC9:AC10"/>
    <mergeCell ref="AD9:AD10"/>
    <mergeCell ref="AE9:AG9"/>
    <mergeCell ref="Q9:S9"/>
    <mergeCell ref="T9:T10"/>
    <mergeCell ref="U9:U10"/>
    <mergeCell ref="V9:X9"/>
    <mergeCell ref="A8:A10"/>
    <mergeCell ref="B8:B10"/>
    <mergeCell ref="P9:P10"/>
    <mergeCell ref="F9:G9"/>
    <mergeCell ref="H9:H10"/>
    <mergeCell ref="C9:C10"/>
    <mergeCell ref="E9:E10"/>
    <mergeCell ref="O9:O10"/>
    <mergeCell ref="I9:K9"/>
    <mergeCell ref="D9:D10"/>
    <mergeCell ref="AF7:AG7"/>
    <mergeCell ref="A1:C1"/>
    <mergeCell ref="A2:C2"/>
    <mergeCell ref="A4:AG4"/>
    <mergeCell ref="A5:AG5"/>
    <mergeCell ref="T1:W1"/>
  </mergeCells>
  <printOptions horizontalCentered="1"/>
  <pageMargins left="0" right="0" top="0.5" bottom="0.5" header="0.3" footer="0.3"/>
  <pageSetup paperSize="9"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E14" sqref="E14"/>
    </sheetView>
  </sheetViews>
  <sheetFormatPr defaultRowHeight="15" x14ac:dyDescent="0.25"/>
  <cols>
    <col min="1" max="1" width="5.85546875" customWidth="1"/>
    <col min="2" max="2" width="21.7109375" customWidth="1"/>
    <col min="3" max="3" width="14.140625" customWidth="1"/>
    <col min="4" max="4" width="11.85546875" customWidth="1"/>
    <col min="5" max="5" width="11.5703125" customWidth="1"/>
    <col min="7" max="7" width="11.85546875" customWidth="1"/>
    <col min="8" max="8" width="12.85546875" customWidth="1"/>
    <col min="9" max="9" width="11.7109375" customWidth="1"/>
    <col min="10" max="10" width="12" customWidth="1"/>
    <col min="12" max="12" width="12.42578125" hidden="1" customWidth="1"/>
    <col min="13" max="13" width="13.42578125" hidden="1" customWidth="1"/>
    <col min="14" max="14" width="0" hidden="1" customWidth="1"/>
  </cols>
  <sheetData>
    <row r="1" spans="1:15" x14ac:dyDescent="0.25">
      <c r="A1" s="69" t="s">
        <v>224</v>
      </c>
      <c r="B1" s="69"/>
      <c r="C1" s="30"/>
      <c r="D1" s="7"/>
      <c r="E1" s="7"/>
      <c r="F1" s="7"/>
      <c r="G1" s="7"/>
      <c r="H1" s="7"/>
      <c r="I1" s="241" t="s">
        <v>225</v>
      </c>
      <c r="J1" s="241"/>
      <c r="K1" s="241"/>
      <c r="L1" s="7"/>
      <c r="M1" s="204"/>
      <c r="N1" s="204"/>
      <c r="O1" s="204"/>
    </row>
    <row r="2" spans="1:15" x14ac:dyDescent="0.25">
      <c r="A2" s="60" t="s">
        <v>226</v>
      </c>
      <c r="B2" s="6"/>
      <c r="C2" s="8"/>
      <c r="D2" s="8"/>
      <c r="E2" s="8"/>
      <c r="F2" s="8"/>
      <c r="G2" s="8"/>
      <c r="H2" s="8"/>
      <c r="I2" s="8"/>
      <c r="J2" s="8"/>
      <c r="K2" s="8"/>
      <c r="L2" s="8"/>
      <c r="M2" s="8"/>
      <c r="N2" s="8"/>
      <c r="O2" s="16"/>
    </row>
    <row r="3" spans="1:15" x14ac:dyDescent="0.25">
      <c r="A3" s="60"/>
      <c r="B3" s="6"/>
      <c r="C3" s="8"/>
      <c r="D3" s="8"/>
      <c r="E3" s="8"/>
      <c r="F3" s="8"/>
      <c r="G3" s="8"/>
      <c r="H3" s="8"/>
      <c r="I3" s="8"/>
      <c r="J3" s="8"/>
      <c r="K3" s="8"/>
      <c r="L3" s="8"/>
      <c r="M3" s="8"/>
      <c r="N3" s="8"/>
      <c r="O3" s="16"/>
    </row>
    <row r="4" spans="1:15" ht="16.5" x14ac:dyDescent="0.25">
      <c r="A4" s="224" t="s">
        <v>320</v>
      </c>
      <c r="B4" s="224"/>
      <c r="C4" s="224"/>
      <c r="D4" s="224"/>
      <c r="E4" s="224"/>
      <c r="F4" s="224"/>
      <c r="G4" s="224"/>
      <c r="H4" s="224"/>
      <c r="I4" s="224"/>
      <c r="J4" s="224"/>
      <c r="K4" s="224"/>
      <c r="L4" s="224"/>
      <c r="M4" s="224"/>
      <c r="N4" s="224"/>
      <c r="O4" s="224"/>
    </row>
    <row r="5" spans="1:15" x14ac:dyDescent="0.25">
      <c r="A5" s="207" t="s">
        <v>315</v>
      </c>
      <c r="B5" s="207"/>
      <c r="C5" s="207"/>
      <c r="D5" s="207"/>
      <c r="E5" s="207"/>
      <c r="F5" s="207"/>
      <c r="G5" s="207"/>
      <c r="H5" s="207"/>
      <c r="I5" s="207"/>
      <c r="J5" s="207"/>
      <c r="K5" s="207"/>
      <c r="L5" s="207"/>
      <c r="M5" s="207"/>
      <c r="N5" s="207"/>
      <c r="O5" s="207"/>
    </row>
    <row r="6" spans="1:15" x14ac:dyDescent="0.25">
      <c r="A6" s="65"/>
      <c r="B6" s="65"/>
      <c r="C6" s="65"/>
      <c r="D6" s="65"/>
      <c r="E6" s="65"/>
      <c r="F6" s="65"/>
      <c r="G6" s="65"/>
      <c r="H6" s="65"/>
      <c r="I6" s="65"/>
      <c r="J6" s="65"/>
      <c r="K6" s="65"/>
      <c r="L6" s="65"/>
      <c r="M6" s="65"/>
      <c r="N6" s="65"/>
      <c r="O6" s="65"/>
    </row>
    <row r="7" spans="1:15" x14ac:dyDescent="0.25">
      <c r="A7" s="65"/>
      <c r="B7" s="65"/>
      <c r="C7" s="65"/>
      <c r="D7" s="72"/>
      <c r="E7" s="65"/>
      <c r="F7" s="65"/>
      <c r="G7" s="65"/>
      <c r="H7" s="65"/>
      <c r="I7" s="65"/>
      <c r="J7" s="65"/>
      <c r="K7" s="65"/>
      <c r="L7" s="65"/>
      <c r="M7" s="65"/>
      <c r="N7" s="65"/>
      <c r="O7" s="65"/>
    </row>
    <row r="8" spans="1:15" x14ac:dyDescent="0.25">
      <c r="A8" s="1"/>
      <c r="B8" s="1"/>
      <c r="C8" s="7"/>
      <c r="D8" s="7"/>
      <c r="E8" s="7"/>
      <c r="F8" s="7"/>
      <c r="G8" s="7"/>
      <c r="H8" s="7"/>
      <c r="I8" s="7"/>
      <c r="J8" s="7"/>
      <c r="K8" s="242" t="s">
        <v>257</v>
      </c>
      <c r="L8" s="242"/>
      <c r="M8" s="242"/>
      <c r="N8" s="242"/>
      <c r="O8" s="242"/>
    </row>
    <row r="9" spans="1:15" ht="21" customHeight="1" x14ac:dyDescent="0.25">
      <c r="A9" s="238" t="s">
        <v>0</v>
      </c>
      <c r="B9" s="238" t="s">
        <v>211</v>
      </c>
      <c r="C9" s="237" t="s">
        <v>227</v>
      </c>
      <c r="D9" s="237"/>
      <c r="E9" s="237"/>
      <c r="F9" s="237"/>
      <c r="G9" s="237" t="s">
        <v>228</v>
      </c>
      <c r="H9" s="237"/>
      <c r="I9" s="237"/>
      <c r="J9" s="237"/>
      <c r="K9" s="237"/>
      <c r="L9" s="237"/>
      <c r="M9" s="237"/>
      <c r="N9" s="237"/>
      <c r="O9" s="239" t="s">
        <v>229</v>
      </c>
    </row>
    <row r="10" spans="1:15" ht="24" customHeight="1" x14ac:dyDescent="0.25">
      <c r="A10" s="238"/>
      <c r="B10" s="238"/>
      <c r="C10" s="237" t="s">
        <v>230</v>
      </c>
      <c r="D10" s="240" t="s">
        <v>231</v>
      </c>
      <c r="E10" s="240"/>
      <c r="F10" s="240"/>
      <c r="G10" s="232" t="s">
        <v>230</v>
      </c>
      <c r="H10" s="234" t="s">
        <v>232</v>
      </c>
      <c r="I10" s="235"/>
      <c r="J10" s="235"/>
      <c r="K10" s="236"/>
      <c r="L10" s="237" t="s">
        <v>233</v>
      </c>
      <c r="M10" s="237"/>
      <c r="N10" s="237"/>
      <c r="O10" s="239"/>
    </row>
    <row r="11" spans="1:15" ht="42.75" x14ac:dyDescent="0.25">
      <c r="A11" s="238"/>
      <c r="B11" s="238"/>
      <c r="C11" s="237"/>
      <c r="D11" s="10" t="s">
        <v>234</v>
      </c>
      <c r="E11" s="10" t="s">
        <v>235</v>
      </c>
      <c r="F11" s="10" t="s">
        <v>46</v>
      </c>
      <c r="G11" s="233"/>
      <c r="H11" s="10" t="s">
        <v>230</v>
      </c>
      <c r="I11" s="10" t="s">
        <v>234</v>
      </c>
      <c r="J11" s="10" t="s">
        <v>235</v>
      </c>
      <c r="K11" s="10" t="s">
        <v>46</v>
      </c>
      <c r="L11" s="10" t="s">
        <v>230</v>
      </c>
      <c r="M11" s="10" t="s">
        <v>235</v>
      </c>
      <c r="N11" s="10" t="s">
        <v>46</v>
      </c>
      <c r="O11" s="239"/>
    </row>
    <row r="12" spans="1:15" x14ac:dyDescent="0.25">
      <c r="A12" s="3" t="s">
        <v>5</v>
      </c>
      <c r="B12" s="3" t="s">
        <v>6</v>
      </c>
      <c r="C12" s="20" t="s">
        <v>236</v>
      </c>
      <c r="D12" s="20" t="s">
        <v>66</v>
      </c>
      <c r="E12" s="20" t="s">
        <v>138</v>
      </c>
      <c r="F12" s="53">
        <v>4</v>
      </c>
      <c r="G12" s="20" t="s">
        <v>237</v>
      </c>
      <c r="H12" s="20" t="s">
        <v>238</v>
      </c>
      <c r="I12" s="53">
        <v>7</v>
      </c>
      <c r="J12" s="53">
        <v>8</v>
      </c>
      <c r="K12" s="53">
        <v>9</v>
      </c>
      <c r="L12" s="20" t="s">
        <v>239</v>
      </c>
      <c r="M12" s="53">
        <v>11</v>
      </c>
      <c r="N12" s="53">
        <v>12</v>
      </c>
      <c r="O12" s="70" t="s">
        <v>240</v>
      </c>
    </row>
    <row r="13" spans="1:15" x14ac:dyDescent="0.25">
      <c r="A13" s="2"/>
      <c r="B13" s="2" t="s">
        <v>212</v>
      </c>
      <c r="C13" s="10">
        <f>D13+E13</f>
        <v>6687952.6649949998</v>
      </c>
      <c r="D13" s="10">
        <f>SUM(D14:D24)</f>
        <v>4734551.5</v>
      </c>
      <c r="E13" s="10">
        <f t="shared" ref="E13:F13" si="0">SUM(E14:E24)</f>
        <v>1953401.164995</v>
      </c>
      <c r="F13" s="10">
        <f t="shared" si="0"/>
        <v>0</v>
      </c>
      <c r="G13" s="10">
        <f>+H13+L13</f>
        <v>6685634.5</v>
      </c>
      <c r="H13" s="10">
        <f>+I13+J13</f>
        <v>6685634.5</v>
      </c>
      <c r="I13" s="10">
        <f>SUM(I14:I24)</f>
        <v>4734551.5</v>
      </c>
      <c r="J13" s="10">
        <f>SUM(J14:J24)</f>
        <v>1951083</v>
      </c>
      <c r="K13" s="10"/>
      <c r="L13" s="10">
        <f>+M13+N13</f>
        <v>0</v>
      </c>
      <c r="M13" s="10">
        <f>SUM(M14:M24)</f>
        <v>0</v>
      </c>
      <c r="N13" s="10"/>
      <c r="O13" s="61">
        <f>+G13/C13</f>
        <v>0.99965338196737952</v>
      </c>
    </row>
    <row r="14" spans="1:15" ht="19.5" customHeight="1" x14ac:dyDescent="0.25">
      <c r="A14" s="3">
        <v>1</v>
      </c>
      <c r="B14" s="71" t="s">
        <v>241</v>
      </c>
      <c r="C14" s="9">
        <f>+D14+E14</f>
        <v>320955.164995</v>
      </c>
      <c r="D14" s="53">
        <f>+[9]Sheet1!$D$11</f>
        <v>0</v>
      </c>
      <c r="E14" s="53">
        <f>+[9]Sheet1!$E$11</f>
        <v>320955.164995</v>
      </c>
      <c r="F14" s="53"/>
      <c r="G14" s="53">
        <f t="shared" ref="G14:G24" si="1">+H14+L14</f>
        <v>318637</v>
      </c>
      <c r="H14" s="53">
        <f t="shared" ref="H14:H24" si="2">+I14+J14</f>
        <v>318637</v>
      </c>
      <c r="I14" s="53">
        <f>+[9]Sheet1!$L$11</f>
        <v>0</v>
      </c>
      <c r="J14" s="53">
        <f>+[9]Sheet1!$M$11</f>
        <v>318637</v>
      </c>
      <c r="K14" s="53"/>
      <c r="L14" s="53">
        <f t="shared" ref="L14:L24" si="3">+M14+N14</f>
        <v>0</v>
      </c>
      <c r="M14" s="53"/>
      <c r="N14" s="53"/>
      <c r="O14" s="62">
        <f t="shared" ref="O14:O24" si="4">+G14/C14</f>
        <v>0.99277729337978993</v>
      </c>
    </row>
    <row r="15" spans="1:15" ht="19.5" customHeight="1" x14ac:dyDescent="0.25">
      <c r="A15" s="3">
        <v>2</v>
      </c>
      <c r="B15" s="71" t="s">
        <v>288</v>
      </c>
      <c r="C15" s="9">
        <f t="shared" ref="C15:C24" si="5">+D15+E15</f>
        <v>588801.5</v>
      </c>
      <c r="D15" s="53">
        <f>+[9]Sheet1!$D$12</f>
        <v>396109.5</v>
      </c>
      <c r="E15" s="53">
        <f>+[9]Sheet1!$E$12</f>
        <v>192692</v>
      </c>
      <c r="F15" s="53"/>
      <c r="G15" s="53">
        <f t="shared" si="1"/>
        <v>588801.5</v>
      </c>
      <c r="H15" s="53">
        <f t="shared" si="2"/>
        <v>588801.5</v>
      </c>
      <c r="I15" s="53">
        <f>+[9]Sheet1!$L$12</f>
        <v>396109.5</v>
      </c>
      <c r="J15" s="53">
        <f>+[9]Sheet1!$M$12</f>
        <v>192692</v>
      </c>
      <c r="K15" s="53"/>
      <c r="L15" s="53">
        <f t="shared" si="3"/>
        <v>0</v>
      </c>
      <c r="M15" s="53"/>
      <c r="N15" s="53"/>
      <c r="O15" s="62">
        <f t="shared" si="4"/>
        <v>1</v>
      </c>
    </row>
    <row r="16" spans="1:15" ht="19.5" customHeight="1" x14ac:dyDescent="0.25">
      <c r="A16" s="3">
        <v>3</v>
      </c>
      <c r="B16" s="71" t="s">
        <v>242</v>
      </c>
      <c r="C16" s="9">
        <f t="shared" si="5"/>
        <v>429267.5</v>
      </c>
      <c r="D16" s="53">
        <f>+[9]Sheet1!$D$13</f>
        <v>112658.5</v>
      </c>
      <c r="E16" s="53">
        <f>+[9]Sheet1!$E$13</f>
        <v>316609</v>
      </c>
      <c r="F16" s="53"/>
      <c r="G16" s="53">
        <f t="shared" si="1"/>
        <v>429267.5</v>
      </c>
      <c r="H16" s="53">
        <f t="shared" si="2"/>
        <v>429267.5</v>
      </c>
      <c r="I16" s="53">
        <f>+[9]Sheet1!$L$13</f>
        <v>112658.5</v>
      </c>
      <c r="J16" s="53">
        <f>+[9]Sheet1!$M$13</f>
        <v>316609</v>
      </c>
      <c r="K16" s="53"/>
      <c r="L16" s="53">
        <f t="shared" si="3"/>
        <v>0</v>
      </c>
      <c r="M16" s="53"/>
      <c r="N16" s="53"/>
      <c r="O16" s="62">
        <f t="shared" si="4"/>
        <v>1</v>
      </c>
    </row>
    <row r="17" spans="1:15" ht="19.5" customHeight="1" x14ac:dyDescent="0.25">
      <c r="A17" s="3">
        <v>4</v>
      </c>
      <c r="B17" s="71" t="s">
        <v>243</v>
      </c>
      <c r="C17" s="9">
        <f t="shared" si="5"/>
        <v>614378</v>
      </c>
      <c r="D17" s="53">
        <f>+[9]Sheet1!$D$14</f>
        <v>483148</v>
      </c>
      <c r="E17" s="53">
        <f>+[9]Sheet1!$E$14</f>
        <v>131230</v>
      </c>
      <c r="F17" s="53"/>
      <c r="G17" s="53">
        <f t="shared" si="1"/>
        <v>614378</v>
      </c>
      <c r="H17" s="53">
        <f t="shared" si="2"/>
        <v>614378</v>
      </c>
      <c r="I17" s="53">
        <f>+[9]Sheet1!$L$14</f>
        <v>483148</v>
      </c>
      <c r="J17" s="53">
        <f>+[9]Sheet1!$M$14</f>
        <v>131230</v>
      </c>
      <c r="K17" s="53"/>
      <c r="L17" s="53">
        <f t="shared" si="3"/>
        <v>0</v>
      </c>
      <c r="M17" s="53"/>
      <c r="N17" s="53"/>
      <c r="O17" s="62">
        <f t="shared" si="4"/>
        <v>1</v>
      </c>
    </row>
    <row r="18" spans="1:15" ht="19.5" customHeight="1" x14ac:dyDescent="0.25">
      <c r="A18" s="3">
        <v>5</v>
      </c>
      <c r="B18" s="71" t="s">
        <v>244</v>
      </c>
      <c r="C18" s="9">
        <f t="shared" si="5"/>
        <v>975491.5</v>
      </c>
      <c r="D18" s="53">
        <f>+[9]Sheet1!$D$15</f>
        <v>763067.5</v>
      </c>
      <c r="E18" s="53">
        <f>+[9]Sheet1!$E$15</f>
        <v>212424</v>
      </c>
      <c r="F18" s="53"/>
      <c r="G18" s="53">
        <f t="shared" si="1"/>
        <v>975492</v>
      </c>
      <c r="H18" s="53">
        <f t="shared" si="2"/>
        <v>975492</v>
      </c>
      <c r="I18" s="53">
        <f>+[9]Sheet1!$L$15</f>
        <v>763067.5</v>
      </c>
      <c r="J18" s="53">
        <f>+[9]Sheet1!$M$15</f>
        <v>212424.5</v>
      </c>
      <c r="K18" s="53"/>
      <c r="L18" s="53">
        <f t="shared" si="3"/>
        <v>0</v>
      </c>
      <c r="M18" s="53"/>
      <c r="N18" s="53"/>
      <c r="O18" s="62">
        <f t="shared" si="4"/>
        <v>1.000000512562129</v>
      </c>
    </row>
    <row r="19" spans="1:15" ht="19.5" customHeight="1" x14ac:dyDescent="0.25">
      <c r="A19" s="3">
        <v>6</v>
      </c>
      <c r="B19" s="71" t="s">
        <v>245</v>
      </c>
      <c r="C19" s="9">
        <f t="shared" si="5"/>
        <v>941038</v>
      </c>
      <c r="D19" s="53">
        <f>+[9]Sheet1!$D$16</f>
        <v>762618</v>
      </c>
      <c r="E19" s="53">
        <f>+[9]Sheet1!$E$16</f>
        <v>178420</v>
      </c>
      <c r="F19" s="53"/>
      <c r="G19" s="53">
        <f t="shared" si="1"/>
        <v>941038</v>
      </c>
      <c r="H19" s="53">
        <f t="shared" si="2"/>
        <v>941038</v>
      </c>
      <c r="I19" s="53">
        <f>+[9]Sheet1!$L$16</f>
        <v>762618</v>
      </c>
      <c r="J19" s="53">
        <f>+[9]Sheet1!$M$16</f>
        <v>178420</v>
      </c>
      <c r="K19" s="53"/>
      <c r="L19" s="53">
        <f t="shared" si="3"/>
        <v>0</v>
      </c>
      <c r="M19" s="53"/>
      <c r="N19" s="53"/>
      <c r="O19" s="62">
        <f t="shared" si="4"/>
        <v>1</v>
      </c>
    </row>
    <row r="20" spans="1:15" ht="19.5" customHeight="1" x14ac:dyDescent="0.25">
      <c r="A20" s="3">
        <v>7</v>
      </c>
      <c r="B20" s="71" t="s">
        <v>289</v>
      </c>
      <c r="C20" s="9">
        <f t="shared" si="5"/>
        <v>631446</v>
      </c>
      <c r="D20" s="53">
        <f>+[9]Sheet1!$D$17</f>
        <v>521097</v>
      </c>
      <c r="E20" s="53">
        <f>+[9]Sheet1!$E$17</f>
        <v>110349</v>
      </c>
      <c r="F20" s="53"/>
      <c r="G20" s="53">
        <f t="shared" si="1"/>
        <v>631446</v>
      </c>
      <c r="H20" s="53">
        <f t="shared" si="2"/>
        <v>631446</v>
      </c>
      <c r="I20" s="53">
        <f>+[9]Sheet1!$L$17</f>
        <v>521097</v>
      </c>
      <c r="J20" s="53">
        <f>+[9]Sheet1!$M$17</f>
        <v>110349</v>
      </c>
      <c r="K20" s="53"/>
      <c r="L20" s="53">
        <f t="shared" si="3"/>
        <v>0</v>
      </c>
      <c r="M20" s="53"/>
      <c r="N20" s="53"/>
      <c r="O20" s="62">
        <f t="shared" si="4"/>
        <v>1</v>
      </c>
    </row>
    <row r="21" spans="1:15" ht="19.5" customHeight="1" x14ac:dyDescent="0.25">
      <c r="A21" s="3">
        <v>8</v>
      </c>
      <c r="B21" s="71" t="s">
        <v>246</v>
      </c>
      <c r="C21" s="9">
        <f t="shared" si="5"/>
        <v>754287</v>
      </c>
      <c r="D21" s="53">
        <f>+[9]Sheet1!$D$18</f>
        <v>628938</v>
      </c>
      <c r="E21" s="53">
        <f>+[9]Sheet1!$E$18</f>
        <v>125349</v>
      </c>
      <c r="F21" s="53"/>
      <c r="G21" s="53">
        <f t="shared" si="1"/>
        <v>754287</v>
      </c>
      <c r="H21" s="53">
        <f t="shared" si="2"/>
        <v>754287</v>
      </c>
      <c r="I21" s="53">
        <f>+[9]Sheet1!$L$18</f>
        <v>628938</v>
      </c>
      <c r="J21" s="53">
        <f>+[9]Sheet1!$M$18</f>
        <v>125349</v>
      </c>
      <c r="K21" s="53"/>
      <c r="L21" s="53">
        <f t="shared" si="3"/>
        <v>0</v>
      </c>
      <c r="M21" s="53"/>
      <c r="N21" s="53"/>
      <c r="O21" s="62">
        <f t="shared" si="4"/>
        <v>1</v>
      </c>
    </row>
    <row r="22" spans="1:15" ht="19.5" customHeight="1" x14ac:dyDescent="0.25">
      <c r="A22" s="3">
        <v>9</v>
      </c>
      <c r="B22" s="71" t="s">
        <v>247</v>
      </c>
      <c r="C22" s="9">
        <f t="shared" si="5"/>
        <v>757456</v>
      </c>
      <c r="D22" s="53">
        <f>+[9]Sheet1!$D$19</f>
        <v>616830</v>
      </c>
      <c r="E22" s="53">
        <f>+[9]Sheet1!$E$19</f>
        <v>140626</v>
      </c>
      <c r="F22" s="53"/>
      <c r="G22" s="53">
        <f t="shared" si="1"/>
        <v>757456</v>
      </c>
      <c r="H22" s="53">
        <f t="shared" si="2"/>
        <v>757456</v>
      </c>
      <c r="I22" s="53">
        <f>+[9]Sheet1!$L$19</f>
        <v>616830</v>
      </c>
      <c r="J22" s="53">
        <f>+[9]Sheet1!$M$19</f>
        <v>140626</v>
      </c>
      <c r="K22" s="53"/>
      <c r="L22" s="53">
        <f t="shared" si="3"/>
        <v>0</v>
      </c>
      <c r="M22" s="53"/>
      <c r="N22" s="53"/>
      <c r="O22" s="62">
        <f t="shared" si="4"/>
        <v>1</v>
      </c>
    </row>
    <row r="23" spans="1:15" ht="19.5" customHeight="1" x14ac:dyDescent="0.25">
      <c r="A23" s="3">
        <v>10</v>
      </c>
      <c r="B23" s="71" t="s">
        <v>248</v>
      </c>
      <c r="C23" s="9">
        <f t="shared" si="5"/>
        <v>327527</v>
      </c>
      <c r="D23" s="53">
        <f>+[9]Sheet1!$D$20</f>
        <v>208142</v>
      </c>
      <c r="E23" s="53">
        <f>+[9]Sheet1!$E$20</f>
        <v>119385</v>
      </c>
      <c r="F23" s="53"/>
      <c r="G23" s="53">
        <f t="shared" si="1"/>
        <v>327527</v>
      </c>
      <c r="H23" s="53">
        <f t="shared" si="2"/>
        <v>327527</v>
      </c>
      <c r="I23" s="53">
        <f>+[9]Sheet1!$L$20</f>
        <v>208142</v>
      </c>
      <c r="J23" s="53">
        <f>+[9]Sheet1!$M$20</f>
        <v>119385</v>
      </c>
      <c r="K23" s="53"/>
      <c r="L23" s="53">
        <f t="shared" si="3"/>
        <v>0</v>
      </c>
      <c r="M23" s="53"/>
      <c r="N23" s="53"/>
      <c r="O23" s="62">
        <f t="shared" si="4"/>
        <v>1</v>
      </c>
    </row>
    <row r="24" spans="1:15" ht="19.5" customHeight="1" x14ac:dyDescent="0.25">
      <c r="A24" s="3">
        <v>11</v>
      </c>
      <c r="B24" s="71" t="s">
        <v>249</v>
      </c>
      <c r="C24" s="9">
        <f t="shared" si="5"/>
        <v>347305</v>
      </c>
      <c r="D24" s="53">
        <f>+[9]Sheet1!$D$21</f>
        <v>241943</v>
      </c>
      <c r="E24" s="53">
        <f>+[9]Sheet1!$E$21</f>
        <v>105362</v>
      </c>
      <c r="F24" s="53"/>
      <c r="G24" s="53">
        <f t="shared" si="1"/>
        <v>347304.5</v>
      </c>
      <c r="H24" s="53">
        <f t="shared" si="2"/>
        <v>347304.5</v>
      </c>
      <c r="I24" s="53">
        <f>+[9]Sheet1!$L$21</f>
        <v>241943</v>
      </c>
      <c r="J24" s="53">
        <f>+[9]Sheet1!$M$21</f>
        <v>105361.5</v>
      </c>
      <c r="K24" s="53"/>
      <c r="L24" s="53">
        <f t="shared" si="3"/>
        <v>0</v>
      </c>
      <c r="M24" s="53"/>
      <c r="N24" s="53"/>
      <c r="O24" s="62">
        <f t="shared" si="4"/>
        <v>0.99999856034321422</v>
      </c>
    </row>
  </sheetData>
  <mergeCells count="15">
    <mergeCell ref="G10:G11"/>
    <mergeCell ref="H10:K10"/>
    <mergeCell ref="L10:N10"/>
    <mergeCell ref="M1:O1"/>
    <mergeCell ref="A4:O4"/>
    <mergeCell ref="A5:O5"/>
    <mergeCell ref="A9:A11"/>
    <mergeCell ref="B9:B11"/>
    <mergeCell ref="C9:F9"/>
    <mergeCell ref="G9:N9"/>
    <mergeCell ref="O9:O11"/>
    <mergeCell ref="C10:C11"/>
    <mergeCell ref="D10:F10"/>
    <mergeCell ref="I1:K1"/>
    <mergeCell ref="K8:O8"/>
  </mergeCells>
  <printOptions horizontalCentered="1"/>
  <pageMargins left="0" right="0" top="0.75" bottom="0.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topLeftCell="A5" zoomScaleNormal="100" workbookViewId="0">
      <selection activeCell="A23" sqref="A23:XFD23"/>
    </sheetView>
  </sheetViews>
  <sheetFormatPr defaultRowHeight="11.25" x14ac:dyDescent="0.2"/>
  <cols>
    <col min="1" max="1" width="5.42578125" style="94" customWidth="1"/>
    <col min="2" max="2" width="40.28515625" style="94" customWidth="1"/>
    <col min="3" max="3" width="8.7109375" style="86" customWidth="1"/>
    <col min="4" max="5" width="7.7109375" style="86" customWidth="1"/>
    <col min="6" max="6" width="8.28515625" style="86" customWidth="1"/>
    <col min="7" max="7" width="6.85546875" style="86" hidden="1" customWidth="1"/>
    <col min="8" max="8" width="13.140625" style="86" customWidth="1"/>
    <col min="9" max="9" width="9.140625" style="86"/>
    <col min="10" max="10" width="9" style="86" customWidth="1"/>
    <col min="11" max="11" width="7.42578125" style="86" customWidth="1"/>
    <col min="12" max="12" width="8" style="86" customWidth="1"/>
    <col min="13" max="13" width="8.5703125" style="86" customWidth="1"/>
    <col min="14" max="14" width="6.85546875" style="86" customWidth="1"/>
    <col min="15" max="15" width="7.5703125" style="86" customWidth="1"/>
    <col min="16" max="16" width="7.7109375" style="86" customWidth="1"/>
    <col min="17" max="17" width="7.5703125" style="86" customWidth="1"/>
    <col min="18" max="18" width="7" style="86" customWidth="1"/>
    <col min="19" max="16384" width="9.140625" style="94"/>
  </cols>
  <sheetData>
    <row r="1" spans="1:21" s="179" customFormat="1" ht="18.75" x14ac:dyDescent="0.3">
      <c r="A1" s="259" t="s">
        <v>209</v>
      </c>
      <c r="B1" s="259"/>
      <c r="C1" s="178"/>
      <c r="D1" s="178"/>
      <c r="E1" s="178"/>
      <c r="F1" s="178"/>
      <c r="G1" s="178"/>
      <c r="H1" s="178"/>
      <c r="I1" s="178"/>
      <c r="J1" s="178"/>
      <c r="K1" s="178"/>
      <c r="L1" s="178"/>
      <c r="M1" s="256" t="s">
        <v>250</v>
      </c>
      <c r="N1" s="256"/>
      <c r="O1" s="256"/>
      <c r="P1" s="256"/>
      <c r="Q1" s="256"/>
      <c r="R1" s="178"/>
    </row>
    <row r="2" spans="1:21" s="179" customFormat="1" ht="18.75" x14ac:dyDescent="0.3">
      <c r="A2" s="257" t="s">
        <v>45</v>
      </c>
      <c r="B2" s="257"/>
      <c r="C2" s="180"/>
      <c r="D2" s="180"/>
      <c r="E2" s="180"/>
      <c r="F2" s="180"/>
      <c r="G2" s="180"/>
      <c r="H2" s="180"/>
      <c r="I2" s="181"/>
      <c r="J2" s="180"/>
      <c r="K2" s="180"/>
      <c r="L2" s="180"/>
      <c r="M2" s="180"/>
      <c r="N2" s="180"/>
      <c r="O2" s="180"/>
      <c r="P2" s="180"/>
      <c r="Q2" s="180"/>
      <c r="R2" s="178"/>
    </row>
    <row r="3" spans="1:21" x14ac:dyDescent="0.2">
      <c r="A3" s="167"/>
      <c r="B3" s="167"/>
      <c r="C3" s="166"/>
      <c r="D3" s="166"/>
      <c r="E3" s="166"/>
      <c r="F3" s="166"/>
      <c r="G3" s="166"/>
      <c r="H3" s="166"/>
      <c r="I3" s="173"/>
      <c r="J3" s="166"/>
      <c r="K3" s="166"/>
      <c r="L3" s="166"/>
      <c r="M3" s="166"/>
      <c r="N3" s="166"/>
      <c r="O3" s="166"/>
      <c r="P3" s="166"/>
      <c r="Q3" s="166"/>
    </row>
    <row r="4" spans="1:21" ht="27" customHeight="1" x14ac:dyDescent="0.2">
      <c r="A4" s="222" t="s">
        <v>322</v>
      </c>
      <c r="B4" s="222"/>
      <c r="C4" s="222"/>
      <c r="D4" s="222"/>
      <c r="E4" s="222"/>
      <c r="F4" s="222"/>
      <c r="G4" s="222"/>
      <c r="H4" s="222"/>
      <c r="I4" s="222"/>
      <c r="J4" s="222"/>
      <c r="K4" s="222"/>
      <c r="L4" s="222"/>
      <c r="M4" s="222"/>
      <c r="N4" s="222"/>
      <c r="O4" s="222"/>
      <c r="P4" s="222"/>
      <c r="Q4" s="222"/>
    </row>
    <row r="5" spans="1:21" s="179" customFormat="1" ht="18.75" x14ac:dyDescent="0.3">
      <c r="A5" s="258" t="s">
        <v>321</v>
      </c>
      <c r="B5" s="258"/>
      <c r="C5" s="258"/>
      <c r="D5" s="258"/>
      <c r="E5" s="258"/>
      <c r="F5" s="258"/>
      <c r="G5" s="258"/>
      <c r="H5" s="258"/>
      <c r="I5" s="258"/>
      <c r="J5" s="258"/>
      <c r="K5" s="258"/>
      <c r="L5" s="258"/>
      <c r="M5" s="258"/>
      <c r="N5" s="258"/>
      <c r="O5" s="258"/>
      <c r="P5" s="258"/>
      <c r="Q5" s="258"/>
      <c r="R5" s="178"/>
    </row>
    <row r="6" spans="1:21" x14ac:dyDescent="0.2">
      <c r="A6" s="168"/>
      <c r="B6" s="168"/>
      <c r="C6" s="174"/>
      <c r="D6" s="174"/>
      <c r="E6" s="174"/>
      <c r="F6" s="174"/>
      <c r="G6" s="174"/>
      <c r="H6" s="174"/>
      <c r="I6" s="174"/>
      <c r="J6" s="174"/>
      <c r="K6" s="174"/>
      <c r="L6" s="174"/>
      <c r="M6" s="174"/>
      <c r="N6" s="174"/>
      <c r="O6" s="174"/>
      <c r="P6" s="174"/>
      <c r="Q6" s="174"/>
    </row>
    <row r="7" spans="1:21" x14ac:dyDescent="0.2">
      <c r="A7" s="168"/>
      <c r="B7" s="168"/>
      <c r="C7" s="174"/>
      <c r="D7" s="174"/>
      <c r="E7" s="174"/>
      <c r="F7" s="174"/>
      <c r="G7" s="174"/>
      <c r="H7" s="174"/>
      <c r="I7" s="174"/>
      <c r="J7" s="174"/>
      <c r="K7" s="174"/>
      <c r="L7" s="174"/>
      <c r="M7" s="174"/>
      <c r="N7" s="174"/>
      <c r="O7" s="174"/>
      <c r="P7" s="174"/>
      <c r="Q7" s="174"/>
    </row>
    <row r="8" spans="1:21" ht="15" customHeight="1" x14ac:dyDescent="0.2">
      <c r="I8" s="173"/>
      <c r="P8" s="174" t="s">
        <v>270</v>
      </c>
    </row>
    <row r="9" spans="1:21" ht="12.75" customHeight="1" x14ac:dyDescent="0.2">
      <c r="A9" s="244" t="s">
        <v>0</v>
      </c>
      <c r="B9" s="247" t="s">
        <v>251</v>
      </c>
      <c r="C9" s="253" t="s">
        <v>263</v>
      </c>
      <c r="D9" s="250" t="s">
        <v>227</v>
      </c>
      <c r="E9" s="252"/>
      <c r="F9" s="252"/>
      <c r="G9" s="251"/>
      <c r="H9" s="250" t="s">
        <v>228</v>
      </c>
      <c r="I9" s="252"/>
      <c r="J9" s="252"/>
      <c r="K9" s="252"/>
      <c r="L9" s="252"/>
      <c r="M9" s="252"/>
      <c r="N9" s="252"/>
      <c r="O9" s="252"/>
      <c r="P9" s="252"/>
      <c r="Q9" s="252"/>
      <c r="R9" s="251"/>
      <c r="S9" s="243" t="s">
        <v>271</v>
      </c>
      <c r="T9" s="243"/>
      <c r="U9" s="243"/>
    </row>
    <row r="10" spans="1:21" ht="12.75" customHeight="1" x14ac:dyDescent="0.2">
      <c r="A10" s="245"/>
      <c r="B10" s="248"/>
      <c r="C10" s="254"/>
      <c r="D10" s="253" t="s">
        <v>230</v>
      </c>
      <c r="E10" s="250" t="s">
        <v>185</v>
      </c>
      <c r="F10" s="251"/>
      <c r="G10" s="253" t="s">
        <v>264</v>
      </c>
      <c r="H10" s="253" t="s">
        <v>230</v>
      </c>
      <c r="I10" s="250" t="s">
        <v>185</v>
      </c>
      <c r="J10" s="251"/>
      <c r="K10" s="250" t="s">
        <v>265</v>
      </c>
      <c r="L10" s="252"/>
      <c r="M10" s="252"/>
      <c r="N10" s="252"/>
      <c r="O10" s="252"/>
      <c r="P10" s="252"/>
      <c r="Q10" s="251"/>
      <c r="R10" s="253" t="s">
        <v>264</v>
      </c>
      <c r="S10" s="243" t="s">
        <v>230</v>
      </c>
      <c r="T10" s="243" t="s">
        <v>185</v>
      </c>
      <c r="U10" s="243"/>
    </row>
    <row r="11" spans="1:21" ht="12.75" customHeight="1" x14ac:dyDescent="0.2">
      <c r="A11" s="245"/>
      <c r="B11" s="248"/>
      <c r="C11" s="254"/>
      <c r="D11" s="254"/>
      <c r="E11" s="253" t="s">
        <v>266</v>
      </c>
      <c r="F11" s="253" t="s">
        <v>267</v>
      </c>
      <c r="G11" s="254"/>
      <c r="H11" s="254"/>
      <c r="I11" s="253" t="s">
        <v>266</v>
      </c>
      <c r="J11" s="253" t="s">
        <v>267</v>
      </c>
      <c r="K11" s="253" t="s">
        <v>230</v>
      </c>
      <c r="L11" s="250" t="s">
        <v>21</v>
      </c>
      <c r="M11" s="252"/>
      <c r="N11" s="251"/>
      <c r="O11" s="250" t="s">
        <v>267</v>
      </c>
      <c r="P11" s="252"/>
      <c r="Q11" s="251"/>
      <c r="R11" s="254"/>
      <c r="S11" s="243"/>
      <c r="T11" s="243" t="s">
        <v>21</v>
      </c>
      <c r="U11" s="243" t="s">
        <v>22</v>
      </c>
    </row>
    <row r="12" spans="1:21" ht="12.75" customHeight="1" x14ac:dyDescent="0.2">
      <c r="A12" s="245"/>
      <c r="B12" s="248"/>
      <c r="C12" s="254"/>
      <c r="D12" s="254"/>
      <c r="E12" s="254"/>
      <c r="F12" s="254"/>
      <c r="G12" s="254"/>
      <c r="H12" s="254"/>
      <c r="I12" s="254"/>
      <c r="J12" s="254"/>
      <c r="K12" s="254"/>
      <c r="L12" s="253" t="s">
        <v>230</v>
      </c>
      <c r="M12" s="250" t="s">
        <v>252</v>
      </c>
      <c r="N12" s="251"/>
      <c r="O12" s="253" t="s">
        <v>230</v>
      </c>
      <c r="P12" s="250" t="s">
        <v>252</v>
      </c>
      <c r="Q12" s="251"/>
      <c r="R12" s="254"/>
      <c r="S12" s="243"/>
      <c r="T12" s="243"/>
      <c r="U12" s="243"/>
    </row>
    <row r="13" spans="1:21" ht="35.25" customHeight="1" x14ac:dyDescent="0.2">
      <c r="A13" s="246"/>
      <c r="B13" s="249"/>
      <c r="C13" s="255"/>
      <c r="D13" s="255"/>
      <c r="E13" s="255"/>
      <c r="F13" s="255"/>
      <c r="G13" s="255"/>
      <c r="H13" s="255"/>
      <c r="I13" s="255"/>
      <c r="J13" s="255"/>
      <c r="K13" s="255"/>
      <c r="L13" s="255"/>
      <c r="M13" s="98" t="s">
        <v>268</v>
      </c>
      <c r="N13" s="98" t="s">
        <v>269</v>
      </c>
      <c r="O13" s="255"/>
      <c r="P13" s="98" t="s">
        <v>268</v>
      </c>
      <c r="Q13" s="98" t="s">
        <v>269</v>
      </c>
      <c r="R13" s="255"/>
      <c r="S13" s="243"/>
      <c r="T13" s="243"/>
      <c r="U13" s="243"/>
    </row>
    <row r="14" spans="1:21" s="177" customFormat="1" x14ac:dyDescent="0.2">
      <c r="A14" s="175" t="s">
        <v>5</v>
      </c>
      <c r="B14" s="175" t="s">
        <v>6</v>
      </c>
      <c r="C14" s="176"/>
      <c r="D14" s="176">
        <v>1</v>
      </c>
      <c r="E14" s="176">
        <v>2</v>
      </c>
      <c r="F14" s="176">
        <v>3</v>
      </c>
      <c r="G14" s="176">
        <v>4</v>
      </c>
      <c r="H14" s="176">
        <v>5</v>
      </c>
      <c r="I14" s="176">
        <v>6</v>
      </c>
      <c r="J14" s="176">
        <v>7</v>
      </c>
      <c r="K14" s="176">
        <v>8</v>
      </c>
      <c r="L14" s="176">
        <v>9</v>
      </c>
      <c r="M14" s="176">
        <v>10</v>
      </c>
      <c r="N14" s="176">
        <v>11</v>
      </c>
      <c r="O14" s="176">
        <v>12</v>
      </c>
      <c r="P14" s="176">
        <v>13</v>
      </c>
      <c r="Q14" s="176">
        <v>14</v>
      </c>
      <c r="R14" s="176">
        <v>15</v>
      </c>
      <c r="S14" s="182" t="s">
        <v>471</v>
      </c>
      <c r="T14" s="182" t="s">
        <v>472</v>
      </c>
      <c r="U14" s="182" t="s">
        <v>473</v>
      </c>
    </row>
    <row r="15" spans="1:21" s="170" customFormat="1" ht="10.5" x14ac:dyDescent="0.15">
      <c r="A15" s="154"/>
      <c r="B15" s="154" t="s">
        <v>212</v>
      </c>
      <c r="C15" s="83"/>
      <c r="D15" s="83">
        <v>60603</v>
      </c>
      <c r="E15" s="83">
        <v>40930</v>
      </c>
      <c r="F15" s="83">
        <v>19673</v>
      </c>
      <c r="G15" s="83"/>
      <c r="H15" s="83">
        <v>36861.074934000004</v>
      </c>
      <c r="I15" s="83">
        <v>21110.639950000001</v>
      </c>
      <c r="J15" s="83">
        <v>15750.434984000001</v>
      </c>
      <c r="K15" s="83">
        <v>36861.074934000004</v>
      </c>
      <c r="L15" s="83">
        <v>21110.639950000001</v>
      </c>
      <c r="M15" s="83">
        <v>21110.639950000001</v>
      </c>
      <c r="N15" s="83">
        <v>0</v>
      </c>
      <c r="O15" s="83">
        <v>15750.434984000001</v>
      </c>
      <c r="P15" s="83">
        <v>15750.434984000001</v>
      </c>
      <c r="Q15" s="83">
        <v>0</v>
      </c>
      <c r="R15" s="169"/>
      <c r="S15" s="99">
        <v>0.60823845245284891</v>
      </c>
      <c r="T15" s="99">
        <v>0.51577424749572442</v>
      </c>
      <c r="U15" s="99">
        <v>0.80061175133431617</v>
      </c>
    </row>
    <row r="16" spans="1:21" x14ac:dyDescent="0.2">
      <c r="A16" s="154" t="s">
        <v>450</v>
      </c>
      <c r="B16" s="155" t="s">
        <v>131</v>
      </c>
      <c r="C16" s="84"/>
      <c r="D16" s="84">
        <v>60603</v>
      </c>
      <c r="E16" s="84">
        <v>40930</v>
      </c>
      <c r="F16" s="84">
        <v>19673</v>
      </c>
      <c r="G16" s="84"/>
      <c r="H16" s="84">
        <v>36861.074934000004</v>
      </c>
      <c r="I16" s="83">
        <v>21110.639950000001</v>
      </c>
      <c r="J16" s="83">
        <v>15750.434984000001</v>
      </c>
      <c r="K16" s="84">
        <v>36861.074934000004</v>
      </c>
      <c r="L16" s="84">
        <v>21110.639950000001</v>
      </c>
      <c r="M16" s="84">
        <v>21110.639950000001</v>
      </c>
      <c r="N16" s="84">
        <v>0</v>
      </c>
      <c r="O16" s="84">
        <v>15750.434984000001</v>
      </c>
      <c r="P16" s="84">
        <v>15750.434984000001</v>
      </c>
      <c r="Q16" s="84">
        <v>0</v>
      </c>
      <c r="R16" s="171"/>
      <c r="S16" s="183">
        <v>0.60823845245284891</v>
      </c>
      <c r="T16" s="99">
        <v>0.51577424749572442</v>
      </c>
      <c r="U16" s="99">
        <v>0.80061175133431617</v>
      </c>
    </row>
    <row r="17" spans="1:21" s="170" customFormat="1" ht="10.5" x14ac:dyDescent="0.15">
      <c r="A17" s="156" t="s">
        <v>77</v>
      </c>
      <c r="B17" s="157" t="s">
        <v>451</v>
      </c>
      <c r="C17" s="83"/>
      <c r="D17" s="83">
        <v>6370</v>
      </c>
      <c r="E17" s="83">
        <v>0</v>
      </c>
      <c r="F17" s="83">
        <v>6370</v>
      </c>
      <c r="G17" s="83"/>
      <c r="H17" s="83">
        <v>4760.8081350000002</v>
      </c>
      <c r="I17" s="83">
        <v>0</v>
      </c>
      <c r="J17" s="83">
        <v>4760.8081350000002</v>
      </c>
      <c r="K17" s="83">
        <v>4760.8081350000002</v>
      </c>
      <c r="L17" s="83">
        <v>0</v>
      </c>
      <c r="M17" s="83">
        <v>0</v>
      </c>
      <c r="N17" s="83">
        <v>0</v>
      </c>
      <c r="O17" s="83">
        <v>4760.8081350000002</v>
      </c>
      <c r="P17" s="83">
        <v>4760.8081350000002</v>
      </c>
      <c r="Q17" s="83">
        <v>0</v>
      </c>
      <c r="R17" s="169"/>
      <c r="S17" s="183">
        <v>0.74737961302982736</v>
      </c>
      <c r="T17" s="184"/>
      <c r="U17" s="185">
        <v>0.74737961302982736</v>
      </c>
    </row>
    <row r="18" spans="1:21" ht="22.5" x14ac:dyDescent="0.2">
      <c r="A18" s="158" t="s">
        <v>452</v>
      </c>
      <c r="B18" s="159" t="s">
        <v>453</v>
      </c>
      <c r="C18" s="84"/>
      <c r="D18" s="84">
        <v>6370</v>
      </c>
      <c r="E18" s="84"/>
      <c r="F18" s="84">
        <v>6370</v>
      </c>
      <c r="G18" s="84"/>
      <c r="H18" s="84">
        <v>4760.8081350000002</v>
      </c>
      <c r="I18" s="83">
        <v>0</v>
      </c>
      <c r="J18" s="83">
        <v>4760.8081350000002</v>
      </c>
      <c r="K18" s="84">
        <v>4760.8081350000002</v>
      </c>
      <c r="L18" s="84">
        <v>0</v>
      </c>
      <c r="M18" s="84"/>
      <c r="N18" s="84"/>
      <c r="O18" s="84">
        <v>4760.8081350000002</v>
      </c>
      <c r="P18" s="84">
        <v>4760.8081350000002</v>
      </c>
      <c r="Q18" s="84"/>
      <c r="R18" s="171"/>
      <c r="S18" s="186">
        <v>0.74737961302982736</v>
      </c>
      <c r="T18" s="187"/>
      <c r="U18" s="187">
        <v>0.74737961302982736</v>
      </c>
    </row>
    <row r="19" spans="1:21" s="170" customFormat="1" ht="31.5" x14ac:dyDescent="0.15">
      <c r="A19" s="106" t="s">
        <v>26</v>
      </c>
      <c r="B19" s="160" t="s">
        <v>454</v>
      </c>
      <c r="C19" s="83"/>
      <c r="D19" s="83">
        <v>2410</v>
      </c>
      <c r="E19" s="83">
        <v>0</v>
      </c>
      <c r="F19" s="83">
        <v>2410</v>
      </c>
      <c r="G19" s="83"/>
      <c r="H19" s="83">
        <v>2410</v>
      </c>
      <c r="I19" s="83">
        <v>0</v>
      </c>
      <c r="J19" s="83">
        <v>2410</v>
      </c>
      <c r="K19" s="83">
        <v>2410</v>
      </c>
      <c r="L19" s="83">
        <v>0</v>
      </c>
      <c r="M19" s="83">
        <v>0</v>
      </c>
      <c r="N19" s="83">
        <v>0</v>
      </c>
      <c r="O19" s="83">
        <v>2410</v>
      </c>
      <c r="P19" s="83">
        <v>2410</v>
      </c>
      <c r="Q19" s="83">
        <v>0</v>
      </c>
      <c r="R19" s="169"/>
      <c r="S19" s="183">
        <v>1</v>
      </c>
      <c r="T19" s="185"/>
      <c r="U19" s="187">
        <v>1</v>
      </c>
    </row>
    <row r="20" spans="1:21" ht="22.5" x14ac:dyDescent="0.2">
      <c r="A20" s="100" t="s">
        <v>455</v>
      </c>
      <c r="B20" s="161" t="s">
        <v>453</v>
      </c>
      <c r="C20" s="84"/>
      <c r="D20" s="84">
        <v>2410</v>
      </c>
      <c r="E20" s="84"/>
      <c r="F20" s="84">
        <v>2410</v>
      </c>
      <c r="G20" s="84"/>
      <c r="H20" s="84">
        <v>2410</v>
      </c>
      <c r="I20" s="83">
        <v>0</v>
      </c>
      <c r="J20" s="83">
        <v>2410</v>
      </c>
      <c r="K20" s="84">
        <v>2410</v>
      </c>
      <c r="L20" s="84"/>
      <c r="M20" s="84"/>
      <c r="N20" s="84"/>
      <c r="O20" s="84">
        <v>2410</v>
      </c>
      <c r="P20" s="84">
        <v>2410</v>
      </c>
      <c r="Q20" s="84"/>
      <c r="R20" s="171"/>
      <c r="S20" s="186">
        <v>1</v>
      </c>
      <c r="T20" s="187"/>
      <c r="U20" s="187">
        <v>1</v>
      </c>
    </row>
    <row r="21" spans="1:21" s="170" customFormat="1" ht="21" x14ac:dyDescent="0.15">
      <c r="A21" s="106" t="s">
        <v>30</v>
      </c>
      <c r="B21" s="160" t="s">
        <v>456</v>
      </c>
      <c r="C21" s="172"/>
      <c r="D21" s="83">
        <v>9000</v>
      </c>
      <c r="E21" s="172">
        <v>0</v>
      </c>
      <c r="F21" s="83">
        <v>9000</v>
      </c>
      <c r="G21" s="172"/>
      <c r="H21" s="172">
        <v>8029.5745489999999</v>
      </c>
      <c r="I21" s="83">
        <v>0</v>
      </c>
      <c r="J21" s="83">
        <v>8029.5745489999999</v>
      </c>
      <c r="K21" s="83">
        <v>8029.5745489999999</v>
      </c>
      <c r="L21" s="83">
        <v>0</v>
      </c>
      <c r="M21" s="172">
        <v>0</v>
      </c>
      <c r="N21" s="172">
        <v>0</v>
      </c>
      <c r="O21" s="83">
        <v>8029.5745489999999</v>
      </c>
      <c r="P21" s="83">
        <v>8029.5745489999999</v>
      </c>
      <c r="Q21" s="172">
        <v>0</v>
      </c>
      <c r="R21" s="169"/>
      <c r="S21" s="183">
        <v>0.8921749498888889</v>
      </c>
      <c r="T21" s="183"/>
      <c r="U21" s="187">
        <v>0.8921749498888889</v>
      </c>
    </row>
    <row r="22" spans="1:21" ht="22.5" x14ac:dyDescent="0.2">
      <c r="A22" s="158" t="s">
        <v>457</v>
      </c>
      <c r="B22" s="159" t="s">
        <v>453</v>
      </c>
      <c r="C22" s="84"/>
      <c r="D22" s="84">
        <v>9000</v>
      </c>
      <c r="E22" s="84"/>
      <c r="F22" s="84">
        <v>9000</v>
      </c>
      <c r="G22" s="84"/>
      <c r="H22" s="84">
        <v>8029.5745489999999</v>
      </c>
      <c r="I22" s="83">
        <v>0</v>
      </c>
      <c r="J22" s="83">
        <v>8029.5745489999999</v>
      </c>
      <c r="K22" s="84">
        <v>8029.5745489999999</v>
      </c>
      <c r="L22" s="84"/>
      <c r="M22" s="84"/>
      <c r="N22" s="84"/>
      <c r="O22" s="84">
        <v>8029.5745489999999</v>
      </c>
      <c r="P22" s="84">
        <v>8029.5745489999999</v>
      </c>
      <c r="Q22" s="84"/>
      <c r="R22" s="171"/>
      <c r="S22" s="186">
        <v>0.8921749498888889</v>
      </c>
      <c r="T22" s="186"/>
      <c r="U22" s="187">
        <v>0.8921749498888889</v>
      </c>
    </row>
    <row r="23" spans="1:21" ht="21" x14ac:dyDescent="0.2">
      <c r="A23" s="106" t="s">
        <v>52</v>
      </c>
      <c r="B23" s="160" t="s">
        <v>458</v>
      </c>
      <c r="C23" s="84"/>
      <c r="D23" s="84">
        <v>693</v>
      </c>
      <c r="E23" s="84">
        <v>0</v>
      </c>
      <c r="F23" s="84">
        <v>693</v>
      </c>
      <c r="G23" s="84"/>
      <c r="H23" s="84">
        <v>521.01329999999996</v>
      </c>
      <c r="I23" s="83">
        <v>0</v>
      </c>
      <c r="J23" s="83">
        <v>521.01329999999996</v>
      </c>
      <c r="K23" s="84">
        <v>521.01329999999996</v>
      </c>
      <c r="L23" s="84">
        <v>0</v>
      </c>
      <c r="M23" s="84">
        <v>0</v>
      </c>
      <c r="N23" s="84">
        <v>0</v>
      </c>
      <c r="O23" s="84">
        <v>521.01329999999996</v>
      </c>
      <c r="P23" s="84">
        <v>521.01329999999996</v>
      </c>
      <c r="Q23" s="84">
        <v>0</v>
      </c>
      <c r="R23" s="171"/>
      <c r="S23" s="183">
        <v>0.75182294372294367</v>
      </c>
      <c r="T23" s="183"/>
      <c r="U23" s="187">
        <v>0.75182294372294367</v>
      </c>
    </row>
    <row r="24" spans="1:21" s="170" customFormat="1" ht="22.5" x14ac:dyDescent="0.15">
      <c r="A24" s="100" t="s">
        <v>459</v>
      </c>
      <c r="B24" s="161" t="s">
        <v>453</v>
      </c>
      <c r="C24" s="83"/>
      <c r="D24" s="83">
        <v>693</v>
      </c>
      <c r="E24" s="83">
        <v>0</v>
      </c>
      <c r="F24" s="83">
        <v>693</v>
      </c>
      <c r="G24" s="83"/>
      <c r="H24" s="83">
        <v>521.01329999999996</v>
      </c>
      <c r="I24" s="83">
        <v>0</v>
      </c>
      <c r="J24" s="83">
        <v>521.01329999999996</v>
      </c>
      <c r="K24" s="84">
        <v>521.01329999999996</v>
      </c>
      <c r="L24" s="84"/>
      <c r="M24" s="83"/>
      <c r="N24" s="83"/>
      <c r="O24" s="84">
        <v>521.01329999999996</v>
      </c>
      <c r="P24" s="83">
        <v>521.01329999999996</v>
      </c>
      <c r="Q24" s="83"/>
      <c r="R24" s="169"/>
      <c r="S24" s="186">
        <v>0.75182294372294367</v>
      </c>
      <c r="T24" s="186"/>
      <c r="U24" s="187">
        <v>0.75182294372294367</v>
      </c>
    </row>
    <row r="25" spans="1:21" x14ac:dyDescent="0.2">
      <c r="A25" s="106" t="s">
        <v>153</v>
      </c>
      <c r="B25" s="160" t="s">
        <v>460</v>
      </c>
      <c r="C25" s="84"/>
      <c r="D25" s="84">
        <v>35930</v>
      </c>
      <c r="E25" s="84">
        <v>35930</v>
      </c>
      <c r="F25" s="84">
        <v>0</v>
      </c>
      <c r="G25" s="84"/>
      <c r="H25" s="84">
        <v>16197.1302</v>
      </c>
      <c r="I25" s="83">
        <v>16197.1302</v>
      </c>
      <c r="J25" s="83">
        <v>0</v>
      </c>
      <c r="K25" s="84">
        <v>16197.1302</v>
      </c>
      <c r="L25" s="84">
        <v>16197.1302</v>
      </c>
      <c r="M25" s="84">
        <v>16197.1302</v>
      </c>
      <c r="N25" s="84">
        <v>0</v>
      </c>
      <c r="O25" s="84">
        <v>0</v>
      </c>
      <c r="P25" s="84">
        <v>0</v>
      </c>
      <c r="Q25" s="84">
        <v>0</v>
      </c>
      <c r="R25" s="171"/>
      <c r="S25" s="183">
        <v>0.45079683273030891</v>
      </c>
      <c r="T25" s="183">
        <v>0.45079683273030891</v>
      </c>
      <c r="U25" s="187"/>
    </row>
    <row r="26" spans="1:21" s="170" customFormat="1" ht="22.5" x14ac:dyDescent="0.15">
      <c r="A26" s="158" t="s">
        <v>461</v>
      </c>
      <c r="B26" s="161" t="s">
        <v>462</v>
      </c>
      <c r="C26" s="83"/>
      <c r="D26" s="83">
        <v>35930</v>
      </c>
      <c r="E26" s="83">
        <v>35930</v>
      </c>
      <c r="F26" s="83"/>
      <c r="G26" s="83"/>
      <c r="H26" s="83">
        <v>16197.1302</v>
      </c>
      <c r="I26" s="83">
        <v>16197.1302</v>
      </c>
      <c r="J26" s="83">
        <v>0</v>
      </c>
      <c r="K26" s="84">
        <v>16197.1302</v>
      </c>
      <c r="L26" s="84">
        <v>16197.1302</v>
      </c>
      <c r="M26" s="83">
        <v>16197.1302</v>
      </c>
      <c r="N26" s="83"/>
      <c r="O26" s="84">
        <v>0</v>
      </c>
      <c r="P26" s="83"/>
      <c r="Q26" s="83"/>
      <c r="R26" s="169"/>
      <c r="S26" s="186">
        <v>0.45079683273030891</v>
      </c>
      <c r="T26" s="187">
        <v>0.45079683273030891</v>
      </c>
      <c r="U26" s="187"/>
    </row>
    <row r="27" spans="1:21" x14ac:dyDescent="0.2">
      <c r="A27" s="106" t="s">
        <v>155</v>
      </c>
      <c r="B27" s="160" t="s">
        <v>463</v>
      </c>
      <c r="C27" s="171"/>
      <c r="D27" s="84">
        <v>800</v>
      </c>
      <c r="E27" s="171">
        <v>0</v>
      </c>
      <c r="F27" s="171">
        <v>800</v>
      </c>
      <c r="G27" s="171"/>
      <c r="H27" s="171">
        <v>29.039000000000001</v>
      </c>
      <c r="I27" s="83">
        <v>0</v>
      </c>
      <c r="J27" s="83">
        <v>29.039000000000001</v>
      </c>
      <c r="K27" s="84">
        <v>29.039000000000001</v>
      </c>
      <c r="L27" s="84">
        <v>0</v>
      </c>
      <c r="M27" s="171">
        <v>0</v>
      </c>
      <c r="N27" s="171">
        <v>0</v>
      </c>
      <c r="O27" s="84">
        <v>29.039000000000001</v>
      </c>
      <c r="P27" s="171">
        <v>29.039000000000001</v>
      </c>
      <c r="Q27" s="171">
        <v>0</v>
      </c>
      <c r="R27" s="171"/>
      <c r="S27" s="183">
        <v>3.6298750000000005E-2</v>
      </c>
      <c r="T27" s="183"/>
      <c r="U27" s="187">
        <v>3.6298750000000005E-2</v>
      </c>
    </row>
    <row r="28" spans="1:21" s="170" customFormat="1" ht="22.5" x14ac:dyDescent="0.15">
      <c r="A28" s="162" t="s">
        <v>464</v>
      </c>
      <c r="B28" s="163" t="s">
        <v>453</v>
      </c>
      <c r="C28" s="169"/>
      <c r="D28" s="83">
        <v>800</v>
      </c>
      <c r="E28" s="169"/>
      <c r="F28" s="169">
        <v>800</v>
      </c>
      <c r="G28" s="169"/>
      <c r="H28" s="169">
        <v>29.039000000000001</v>
      </c>
      <c r="I28" s="83">
        <v>0</v>
      </c>
      <c r="J28" s="83">
        <v>29.039000000000001</v>
      </c>
      <c r="K28" s="84">
        <v>29.039000000000001</v>
      </c>
      <c r="L28" s="84"/>
      <c r="M28" s="169"/>
      <c r="N28" s="169"/>
      <c r="O28" s="84">
        <v>29.039000000000001</v>
      </c>
      <c r="P28" s="169">
        <v>29.039000000000001</v>
      </c>
      <c r="Q28" s="169"/>
      <c r="R28" s="169"/>
      <c r="S28" s="186">
        <v>3.6298750000000005E-2</v>
      </c>
      <c r="T28" s="188"/>
      <c r="U28" s="187">
        <v>3.6298750000000005E-2</v>
      </c>
    </row>
    <row r="29" spans="1:21" ht="21" x14ac:dyDescent="0.2">
      <c r="A29" s="156" t="s">
        <v>157</v>
      </c>
      <c r="B29" s="157" t="s">
        <v>465</v>
      </c>
      <c r="C29" s="171"/>
      <c r="D29" s="84">
        <v>5000</v>
      </c>
      <c r="E29" s="171">
        <v>5000</v>
      </c>
      <c r="F29" s="171">
        <v>0</v>
      </c>
      <c r="G29" s="171"/>
      <c r="H29" s="171">
        <v>4913.5097500000002</v>
      </c>
      <c r="I29" s="83">
        <v>4913.5097500000002</v>
      </c>
      <c r="J29" s="83">
        <v>0</v>
      </c>
      <c r="K29" s="84">
        <v>4913.5097500000002</v>
      </c>
      <c r="L29" s="84">
        <v>4913.5097500000002</v>
      </c>
      <c r="M29" s="171">
        <v>4913.5097500000002</v>
      </c>
      <c r="N29" s="171">
        <v>0</v>
      </c>
      <c r="O29" s="84">
        <v>0</v>
      </c>
      <c r="P29" s="171">
        <v>0</v>
      </c>
      <c r="Q29" s="171">
        <v>0</v>
      </c>
      <c r="R29" s="171"/>
      <c r="S29" s="183">
        <v>0.98270195000000005</v>
      </c>
      <c r="T29" s="183">
        <v>0.98270195000000005</v>
      </c>
      <c r="U29" s="187"/>
    </row>
    <row r="30" spans="1:21" ht="22.5" x14ac:dyDescent="0.2">
      <c r="A30" s="164" t="s">
        <v>466</v>
      </c>
      <c r="B30" s="163" t="s">
        <v>467</v>
      </c>
      <c r="C30" s="171"/>
      <c r="D30" s="171">
        <v>5000</v>
      </c>
      <c r="E30" s="171">
        <v>5000</v>
      </c>
      <c r="F30" s="171"/>
      <c r="G30" s="171"/>
      <c r="H30" s="171">
        <v>4913.5097500000002</v>
      </c>
      <c r="I30" s="171">
        <v>4913.5097500000002</v>
      </c>
      <c r="J30" s="171">
        <v>0</v>
      </c>
      <c r="K30" s="171">
        <v>4913.5097500000002</v>
      </c>
      <c r="L30" s="171">
        <v>4913.5097500000002</v>
      </c>
      <c r="M30" s="171">
        <v>4913.5097500000002</v>
      </c>
      <c r="N30" s="171"/>
      <c r="O30" s="171">
        <v>0</v>
      </c>
      <c r="P30" s="171">
        <v>0</v>
      </c>
      <c r="Q30" s="171"/>
      <c r="R30" s="171"/>
      <c r="S30" s="188">
        <v>0.98270195000000005</v>
      </c>
      <c r="T30" s="188">
        <v>0.98270195000000005</v>
      </c>
      <c r="U30" s="187"/>
    </row>
    <row r="31" spans="1:21" ht="21" x14ac:dyDescent="0.2">
      <c r="A31" s="156" t="s">
        <v>159</v>
      </c>
      <c r="B31" s="157" t="s">
        <v>468</v>
      </c>
      <c r="C31" s="171"/>
      <c r="D31" s="171">
        <v>400</v>
      </c>
      <c r="E31" s="171">
        <v>0</v>
      </c>
      <c r="F31" s="171">
        <v>400</v>
      </c>
      <c r="G31" s="171"/>
      <c r="H31" s="171">
        <v>0</v>
      </c>
      <c r="I31" s="171">
        <v>0</v>
      </c>
      <c r="J31" s="171">
        <v>0</v>
      </c>
      <c r="K31" s="171">
        <v>0</v>
      </c>
      <c r="L31" s="171">
        <v>0</v>
      </c>
      <c r="M31" s="171">
        <v>0</v>
      </c>
      <c r="N31" s="171">
        <v>0</v>
      </c>
      <c r="O31" s="171">
        <v>0</v>
      </c>
      <c r="P31" s="171">
        <v>0</v>
      </c>
      <c r="Q31" s="171">
        <v>0</v>
      </c>
      <c r="R31" s="171"/>
      <c r="S31" s="189">
        <v>0</v>
      </c>
      <c r="T31" s="189">
        <v>0</v>
      </c>
      <c r="U31" s="187">
        <v>0</v>
      </c>
    </row>
    <row r="32" spans="1:21" ht="22.5" x14ac:dyDescent="0.2">
      <c r="A32" s="162" t="s">
        <v>469</v>
      </c>
      <c r="B32" s="163" t="s">
        <v>453</v>
      </c>
      <c r="C32" s="171"/>
      <c r="D32" s="171">
        <v>400</v>
      </c>
      <c r="E32" s="171"/>
      <c r="F32" s="171">
        <v>400</v>
      </c>
      <c r="G32" s="171"/>
      <c r="H32" s="171">
        <v>0</v>
      </c>
      <c r="I32" s="171"/>
      <c r="J32" s="171">
        <v>0</v>
      </c>
      <c r="K32" s="171">
        <v>0</v>
      </c>
      <c r="L32" s="171"/>
      <c r="M32" s="171"/>
      <c r="N32" s="171"/>
      <c r="O32" s="171">
        <v>0</v>
      </c>
      <c r="P32" s="171">
        <v>0</v>
      </c>
      <c r="Q32" s="171"/>
      <c r="R32" s="171"/>
      <c r="S32" s="188">
        <v>0</v>
      </c>
      <c r="T32" s="188"/>
      <c r="U32" s="187">
        <v>0</v>
      </c>
    </row>
    <row r="33" spans="1:21" x14ac:dyDescent="0.2">
      <c r="A33" s="165" t="s">
        <v>6</v>
      </c>
      <c r="B33" s="157" t="s">
        <v>470</v>
      </c>
      <c r="C33" s="171"/>
      <c r="D33" s="171"/>
      <c r="E33" s="171"/>
      <c r="F33" s="171"/>
      <c r="G33" s="171"/>
      <c r="H33" s="171"/>
      <c r="I33" s="171"/>
      <c r="J33" s="171"/>
      <c r="K33" s="171"/>
      <c r="L33" s="171"/>
      <c r="M33" s="171"/>
      <c r="N33" s="171"/>
      <c r="O33" s="171"/>
      <c r="P33" s="171"/>
      <c r="Q33" s="171"/>
      <c r="R33" s="171"/>
      <c r="S33" s="188"/>
      <c r="T33" s="188"/>
      <c r="U33" s="187"/>
    </row>
  </sheetData>
  <mergeCells count="33">
    <mergeCell ref="C9:C13"/>
    <mergeCell ref="D9:G9"/>
    <mergeCell ref="H9:R9"/>
    <mergeCell ref="D10:D13"/>
    <mergeCell ref="E10:F10"/>
    <mergeCell ref="G10:G13"/>
    <mergeCell ref="H10:H13"/>
    <mergeCell ref="M1:Q1"/>
    <mergeCell ref="A2:B2"/>
    <mergeCell ref="A4:Q4"/>
    <mergeCell ref="A5:Q5"/>
    <mergeCell ref="A1:B1"/>
    <mergeCell ref="A9:A13"/>
    <mergeCell ref="B9:B13"/>
    <mergeCell ref="I10:J10"/>
    <mergeCell ref="K10:Q10"/>
    <mergeCell ref="R10:R13"/>
    <mergeCell ref="E11:E13"/>
    <mergeCell ref="F11:F13"/>
    <mergeCell ref="I11:I13"/>
    <mergeCell ref="J11:J13"/>
    <mergeCell ref="K11:K13"/>
    <mergeCell ref="L11:N11"/>
    <mergeCell ref="O11:Q11"/>
    <mergeCell ref="L12:L13"/>
    <mergeCell ref="M12:N12"/>
    <mergeCell ref="O12:O13"/>
    <mergeCell ref="P12:Q12"/>
    <mergeCell ref="S9:U9"/>
    <mergeCell ref="S10:S13"/>
    <mergeCell ref="T10:U10"/>
    <mergeCell ref="T11:T13"/>
    <mergeCell ref="U11:U13"/>
  </mergeCells>
  <printOptions horizontalCentered="1"/>
  <pageMargins left="0" right="0" top="0.75" bottom="0.75" header="0.3" footer="0.3"/>
  <pageSetup paperSize="9" scale="73"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CDA89F-C647-4F51-9821-377125149D60}"/>
</file>

<file path=customXml/itemProps2.xml><?xml version="1.0" encoding="utf-8"?>
<ds:datastoreItem xmlns:ds="http://schemas.openxmlformats.org/officeDocument/2006/customXml" ds:itemID="{9677A7AA-07B2-4680-8B86-8B2325634F39}"/>
</file>

<file path=customXml/itemProps3.xml><?xml version="1.0" encoding="utf-8"?>
<ds:datastoreItem xmlns:ds="http://schemas.openxmlformats.org/officeDocument/2006/customXml" ds:itemID="{E07BD3D0-4FD8-4D1B-B30E-3FF29AD069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QT-2019-N-B62-TT343-75</vt:lpstr>
      <vt:lpstr>QT-2019-N-B63-TT343-75</vt:lpstr>
      <vt:lpstr>QT-2019-N-B64-TT343-75</vt:lpstr>
      <vt:lpstr>QT-2019-N-B65-TT343-75</vt:lpstr>
      <vt:lpstr>QT-2019-N-B66-TT343-75</vt:lpstr>
      <vt:lpstr>QT-2019-N-B67-TT343-75</vt:lpstr>
      <vt:lpstr>QT-2019-N-B68-TT343-75</vt:lpstr>
      <vt:lpstr>'QT-2019-N-B62-TT343-75'!Print_Titles</vt:lpstr>
      <vt:lpstr>'QT-2019-N-B63-TT343-75'!Print_Titles</vt:lpstr>
      <vt:lpstr>'QT-2019-N-B64-TT343-75'!Print_Titles</vt:lpstr>
      <vt:lpstr>'QT-2019-N-B65-TT343-75'!Print_Titles</vt:lpstr>
      <vt:lpstr>'QT-2019-N-B66-TT343-75'!Print_Titles</vt:lpstr>
      <vt:lpstr>'QT-2019-N-B68-TT343-75'!Print_Titles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2020-12-22T08:26:22Z</cp:lastPrinted>
  <dcterms:created xsi:type="dcterms:W3CDTF">2018-01-02T01:49:16Z</dcterms:created>
  <dcterms:modified xsi:type="dcterms:W3CDTF">2020-12-22T08:27:51Z</dcterms:modified>
</cp:coreProperties>
</file>